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722" activeTab="0"/>
  </bookViews>
  <sheets>
    <sheet name="TABLA1" sheetId="1" r:id="rId1"/>
    <sheet name="TABLA2" sheetId="2" r:id="rId2"/>
    <sheet name="TABLA3" sheetId="3" r:id="rId3"/>
    <sheet name="TABLA4" sheetId="4" r:id="rId4"/>
    <sheet name="TABLA5" sheetId="5" r:id="rId5"/>
    <sheet name="TABLA6" sheetId="6" r:id="rId6"/>
    <sheet name="TABLA7" sheetId="7" r:id="rId7"/>
    <sheet name="TABLA8" sheetId="8" r:id="rId8"/>
    <sheet name="TABLA9" sheetId="9" r:id="rId9"/>
    <sheet name="TABLA10" sheetId="10" r:id="rId10"/>
    <sheet name="TABLA11" sheetId="11" r:id="rId11"/>
    <sheet name="TABLA12" sheetId="12" r:id="rId12"/>
    <sheet name="TABLA13" sheetId="13" r:id="rId13"/>
    <sheet name="TABLA14" sheetId="14" r:id="rId14"/>
    <sheet name="TABLA15" sheetId="15" r:id="rId15"/>
    <sheet name="TABLAS16-17" sheetId="16" r:id="rId16"/>
    <sheet name="TABLAS18-19" sheetId="17" r:id="rId17"/>
    <sheet name="TABLAS20-21" sheetId="18" r:id="rId18"/>
    <sheet name="TABLAS22-23" sheetId="19" r:id="rId19"/>
    <sheet name="TABLAS24-25" sheetId="20" r:id="rId20"/>
    <sheet name="TABLAS26-27" sheetId="21" r:id="rId21"/>
    <sheet name="TABLA28" sheetId="22" r:id="rId22"/>
    <sheet name="TABLAS29-30" sheetId="23" r:id="rId23"/>
    <sheet name="TABLA31" sheetId="24" r:id="rId24"/>
    <sheet name="TABLA32" sheetId="25" r:id="rId25"/>
    <sheet name="TABLA33" sheetId="26" r:id="rId26"/>
    <sheet name="TABLA34" sheetId="27" r:id="rId27"/>
    <sheet name="TABLA35" sheetId="28" r:id="rId28"/>
    <sheet name="TABLA36" sheetId="29" r:id="rId29"/>
    <sheet name="TABLA37" sheetId="30" r:id="rId30"/>
    <sheet name="TABLA38" sheetId="31" r:id="rId31"/>
    <sheet name="TABLA39" sheetId="32" r:id="rId32"/>
    <sheet name="TABLA40" sheetId="33" r:id="rId33"/>
    <sheet name="TABLA41-42" sheetId="34" r:id="rId34"/>
    <sheet name="TABLA43" sheetId="35" r:id="rId35"/>
    <sheet name="TABLA44" sheetId="36" r:id="rId36"/>
    <sheet name="TABLAS45-46" sheetId="37" r:id="rId37"/>
    <sheet name="TABLA 47" sheetId="38" r:id="rId38"/>
    <sheet name="TABLA 48" sheetId="39" r:id="rId39"/>
    <sheet name="TABLA 49" sheetId="40" r:id="rId40"/>
    <sheet name="TABLAS 50-51" sheetId="41" r:id="rId41"/>
    <sheet name="TABLA 52" sheetId="42" r:id="rId42"/>
    <sheet name="TABLA 53" sheetId="43" r:id="rId43"/>
    <sheet name="TABLA 54" sheetId="44" r:id="rId44"/>
    <sheet name="TABLA 55" sheetId="45" r:id="rId45"/>
    <sheet name="TABLA 56" sheetId="46" r:id="rId46"/>
    <sheet name="TABLA 57" sheetId="47" r:id="rId47"/>
    <sheet name="TABLA 58" sheetId="48" r:id="rId48"/>
    <sheet name="TABLA 59" sheetId="49" r:id="rId49"/>
    <sheet name="TABLA 60" sheetId="50" r:id="rId50"/>
    <sheet name="TABLA61" sheetId="51" r:id="rId51"/>
    <sheet name="TABLA62" sheetId="52" r:id="rId52"/>
    <sheet name="tabla 63" sheetId="53" r:id="rId53"/>
  </sheets>
  <definedNames>
    <definedName name="_xlnm.Print_Area" localSheetId="39">'TABLA 49'!$A:$IV</definedName>
    <definedName name="_xlnm.Print_Area" localSheetId="24">'TABLA32'!$A:$IV</definedName>
  </definedNames>
  <calcPr fullCalcOnLoad="1"/>
</workbook>
</file>

<file path=xl/sharedStrings.xml><?xml version="1.0" encoding="utf-8"?>
<sst xmlns="http://schemas.openxmlformats.org/spreadsheetml/2006/main" count="1790" uniqueCount="569">
  <si>
    <t>Cuadro No.1</t>
  </si>
  <si>
    <t xml:space="preserve">LLEGADAS DE TURISTAS INTERNACIONALES A COSTA RICA, </t>
  </si>
  <si>
    <t xml:space="preserve">                                                                              </t>
  </si>
  <si>
    <t>ZONAS Y PAISES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</si>
  <si>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</si>
  <si>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</si>
  <si>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</si>
  <si>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</si>
  <si>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</si>
  <si>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</si>
  <si>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</si>
  <si>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</si>
  <si>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</si>
  <si>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</si>
  <si>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</si>
  <si>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</si>
  <si>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</si>
  <si>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GRAN TOTAL</t>
  </si>
  <si>
    <t>Canadá</t>
  </si>
  <si>
    <t>Estados Unidos</t>
  </si>
  <si>
    <t>México</t>
  </si>
  <si>
    <t>Guatemala</t>
  </si>
  <si>
    <t>El Salvador</t>
  </si>
  <si>
    <t>Honduras</t>
  </si>
  <si>
    <t>Nicaragua</t>
  </si>
  <si>
    <t>Panamá</t>
  </si>
  <si>
    <t>CARIBE</t>
  </si>
  <si>
    <t>Cuba</t>
  </si>
  <si>
    <t>República Dominicana</t>
  </si>
  <si>
    <t>Jamaica</t>
  </si>
  <si>
    <t>Trinidad y Tobago</t>
  </si>
  <si>
    <t>Otros</t>
  </si>
  <si>
    <t>Argentina</t>
  </si>
  <si>
    <t>Brasil</t>
  </si>
  <si>
    <t>Chile</t>
  </si>
  <si>
    <t>Colombia</t>
  </si>
  <si>
    <t>Ecuador</t>
  </si>
  <si>
    <t>Perú</t>
  </si>
  <si>
    <t>Venezuela</t>
  </si>
  <si>
    <t>EUROPA</t>
  </si>
  <si>
    <t>Alemania</t>
  </si>
  <si>
    <t>Austria</t>
  </si>
  <si>
    <t>Bélgica</t>
  </si>
  <si>
    <t>Dinamarca</t>
  </si>
  <si>
    <t>España</t>
  </si>
  <si>
    <t>Finlandia</t>
  </si>
  <si>
    <t>Francia</t>
  </si>
  <si>
    <t>Holanda</t>
  </si>
  <si>
    <t>Inglaterra</t>
  </si>
  <si>
    <t>Italia</t>
  </si>
  <si>
    <t>Noruega</t>
  </si>
  <si>
    <t>Suecia</t>
  </si>
  <si>
    <t>Suiza</t>
  </si>
  <si>
    <t>ASIA</t>
  </si>
  <si>
    <t>China</t>
  </si>
  <si>
    <t>Corea</t>
  </si>
  <si>
    <t>Israel</t>
  </si>
  <si>
    <t>Japón</t>
  </si>
  <si>
    <t>Rusia</t>
  </si>
  <si>
    <t>OTRAS ZONAS</t>
  </si>
  <si>
    <t>Cuadro No. 2</t>
  </si>
  <si>
    <t>Cuadro No. 3</t>
  </si>
  <si>
    <t xml:space="preserve"> </t>
  </si>
  <si>
    <t>MES</t>
  </si>
  <si>
    <t>JUAN</t>
  </si>
  <si>
    <t>OTROS</t>
  </si>
  <si>
    <t>PEÑAS</t>
  </si>
  <si>
    <t>PASO</t>
  </si>
  <si>
    <t xml:space="preserve">GRAN </t>
  </si>
  <si>
    <t>SANTAM.</t>
  </si>
  <si>
    <t>AEREO</t>
  </si>
  <si>
    <t>BLANCAS</t>
  </si>
  <si>
    <t>CANOAS</t>
  </si>
  <si>
    <t>TERREST.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</si>
  <si>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</si>
  <si>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</si>
  <si>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</si>
  <si>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</si>
  <si>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</si>
  <si>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</si>
  <si>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</si>
  <si>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</si>
  <si>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</si>
  <si>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</si>
  <si>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</si>
  <si>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</si>
  <si>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Cuadro No. 4</t>
  </si>
  <si>
    <t>LLEGADAS DE TURISTAS INTERNACIONALES A COSTA RICA</t>
  </si>
  <si>
    <t>DEL NORTE</t>
  </si>
  <si>
    <t>E.E.U.U.</t>
  </si>
  <si>
    <t>CENTRAL</t>
  </si>
  <si>
    <t>DEL SUR</t>
  </si>
  <si>
    <t>OTRAS</t>
  </si>
  <si>
    <t>ZONAS</t>
  </si>
  <si>
    <t>Cuadro No. 5</t>
  </si>
  <si>
    <t>Cuadro No. 6</t>
  </si>
  <si>
    <t>Cuadro No. 7</t>
  </si>
  <si>
    <t>VAR.</t>
  </si>
  <si>
    <t>ABSOLUTA</t>
  </si>
  <si>
    <t>RELATIVA</t>
  </si>
  <si>
    <t>1997-1998</t>
  </si>
  <si>
    <t>Cuadro No. 9</t>
  </si>
  <si>
    <t>LLEGADAS DE TURISTAS INTERNACIONALES A COSTA RICA, POR EL AEROPUERTO INTERNACIONAL</t>
  </si>
  <si>
    <t>Cuadro No. 10</t>
  </si>
  <si>
    <t>LLEGADAS DE TURISTAS INTERNACIONALES A COSTA RICA, POR PEÑAS</t>
  </si>
  <si>
    <t>Cuadro No. 11</t>
  </si>
  <si>
    <t>LLEGADAS DE TURISTAS INTERNACIONALES A COSTA RICA, POR PASO</t>
  </si>
  <si>
    <t>Setiembre</t>
  </si>
  <si>
    <t>TERRESTRE</t>
  </si>
  <si>
    <t>Cuadro No. 17</t>
  </si>
  <si>
    <t>Cuadro No. 18</t>
  </si>
  <si>
    <t>Cuadro No. 19</t>
  </si>
  <si>
    <t>Cuadro No. 20</t>
  </si>
  <si>
    <t>Cuadro No. 21</t>
  </si>
  <si>
    <t>Cuadro No. 22</t>
  </si>
  <si>
    <t>Cuadro No. 23</t>
  </si>
  <si>
    <t>Cuadro No. 24</t>
  </si>
  <si>
    <t>Cuadro No. 25</t>
  </si>
  <si>
    <t>Cuadro No. 26</t>
  </si>
  <si>
    <t>Cuadro No. 27</t>
  </si>
  <si>
    <t>Cuadro No. 28</t>
  </si>
  <si>
    <t>Cuadro No. 29</t>
  </si>
  <si>
    <t>Cuadro No. 30</t>
  </si>
  <si>
    <t>EUROPA: SERIE MENSUAL DE TURISTAS QUE</t>
  </si>
  <si>
    <t>Cuadro No. 31</t>
  </si>
  <si>
    <t>CARIBE: SERIE MENSUAL DE TURISTAS QUE</t>
  </si>
  <si>
    <t>Cuadro No. 32</t>
  </si>
  <si>
    <t>Cuadro No. 33</t>
  </si>
  <si>
    <t>Cuadro No. 34</t>
  </si>
  <si>
    <t xml:space="preserve">LLEGADAS DE TURISTAS INTERNACIONALES A COSTA RICA </t>
  </si>
  <si>
    <t>Cuadro No. 35</t>
  </si>
  <si>
    <t>Cuadro No. 36</t>
  </si>
  <si>
    <t>Cuadro No. 37</t>
  </si>
  <si>
    <t>LLEGADAS DE TURISTAS A COSTA RICA COMPOSICIÓN</t>
  </si>
  <si>
    <t>VIAS</t>
  </si>
  <si>
    <t>AÑOS</t>
  </si>
  <si>
    <t>Cuadro No. 38</t>
  </si>
  <si>
    <t>Europa</t>
  </si>
  <si>
    <t>LLEGADAS DE TURISTAS ESTADOUNIDENSES A COSTA RICA,</t>
  </si>
  <si>
    <t>TURISTAS</t>
  </si>
  <si>
    <t xml:space="preserve"> %</t>
  </si>
  <si>
    <t>%</t>
  </si>
  <si>
    <t>CAMBIO</t>
  </si>
  <si>
    <t>Cuadro No. 40</t>
  </si>
  <si>
    <t>Cuadro No. 41</t>
  </si>
  <si>
    <t>LLEGADAS DE TURISTAS CENTROAMERICANOS A COSTA RICA,</t>
  </si>
  <si>
    <r>
      <t xml:space="preserve">           </t>
    </r>
    <r>
      <rPr>
        <b/>
        <sz val="10"/>
        <rFont val="Arial"/>
        <family val="0"/>
      </rPr>
      <t>declare a la hora de su salida del país.</t>
    </r>
  </si>
  <si>
    <t>ZONAS/PAISES</t>
  </si>
  <si>
    <t>Var. %</t>
  </si>
  <si>
    <t>Cuadro No. 47</t>
  </si>
  <si>
    <t>Cuadro No. 49</t>
  </si>
  <si>
    <t>Cuadro No. 50</t>
  </si>
  <si>
    <t>Cuadro No. 51</t>
  </si>
  <si>
    <t>TURISMO</t>
  </si>
  <si>
    <r>
      <t xml:space="preserve">FUENTE:  </t>
    </r>
    <r>
      <rPr>
        <sz val="10"/>
        <rFont val="Arial"/>
        <family val="0"/>
      </rPr>
      <t>Sección Balanza de Pagos.</t>
    </r>
  </si>
  <si>
    <t xml:space="preserve">                Departamento Monetario.  Banco Central de Costa Rica.</t>
  </si>
  <si>
    <t xml:space="preserve">                (Productos de Exportación)</t>
  </si>
  <si>
    <t xml:space="preserve">                Instituto Costarricense de Turismo</t>
  </si>
  <si>
    <t xml:space="preserve">                (Ingresos por turismo)</t>
  </si>
  <si>
    <t>LLEGADAS DE</t>
  </si>
  <si>
    <t xml:space="preserve">SALIDAS DE </t>
  </si>
  <si>
    <t xml:space="preserve">COSTARRICENSES </t>
  </si>
  <si>
    <t>DIFERENCIA</t>
  </si>
  <si>
    <t>EXTRANJEROS</t>
  </si>
  <si>
    <t>Y RESIDENTES</t>
  </si>
  <si>
    <t xml:space="preserve">INGRESO Y EGRESO DE DIVISAS, </t>
  </si>
  <si>
    <t>INGRESO</t>
  </si>
  <si>
    <t>EGRESO</t>
  </si>
  <si>
    <t>SALDO</t>
  </si>
  <si>
    <t>Cuadro No. 54</t>
  </si>
  <si>
    <t>OFERTA DE HABITACIONES CON DECLARATORIA</t>
  </si>
  <si>
    <t xml:space="preserve">No. </t>
  </si>
  <si>
    <t>AÑO</t>
  </si>
  <si>
    <t xml:space="preserve">               Departamento de Fomento</t>
  </si>
  <si>
    <t>Cuadro No. 55</t>
  </si>
  <si>
    <t>PROVINCIA</t>
  </si>
  <si>
    <t xml:space="preserve">OFERTA </t>
  </si>
  <si>
    <t>San José</t>
  </si>
  <si>
    <t>Alajuela</t>
  </si>
  <si>
    <t>Cartago</t>
  </si>
  <si>
    <t>Heredia</t>
  </si>
  <si>
    <t>Guanacaste</t>
  </si>
  <si>
    <t>Puntarenas</t>
  </si>
  <si>
    <t>Limón</t>
  </si>
  <si>
    <t xml:space="preserve">               Departamento de Fomento.</t>
  </si>
  <si>
    <t>Cuadro No. 56</t>
  </si>
  <si>
    <t>Cuadro No. 57</t>
  </si>
  <si>
    <t>OFERTA DE HOSPEDAJE CON DECLARATORIA</t>
  </si>
  <si>
    <t>UNIDAD DE</t>
  </si>
  <si>
    <t>PLANEAMIENTO</t>
  </si>
  <si>
    <t>Zona Turística Valle Central</t>
  </si>
  <si>
    <t>Zona Turística Llanuras del Norte</t>
  </si>
  <si>
    <t>Corr. Turíst. Est. Guanacaste Norte</t>
  </si>
  <si>
    <t>Corr. Turíst. Est. Guanacaste Sur</t>
  </si>
  <si>
    <t>Corr. Turíst. Est. Puntarenas</t>
  </si>
  <si>
    <t>Corr. Turíst. Est. Pacífico Medio</t>
  </si>
  <si>
    <t>Corr. Turíst. Est. Corcovado</t>
  </si>
  <si>
    <t>Corr. Turíst. Est. Caribe</t>
  </si>
  <si>
    <t>Corr. Traslado Sn. José-Puntarenas</t>
  </si>
  <si>
    <t>Corr. Traslado Orotina-Jacó</t>
  </si>
  <si>
    <t>Corr. Traslado Puntarenas-Liberia</t>
  </si>
  <si>
    <t>Corr. Traslado Liberia-La Cruz</t>
  </si>
  <si>
    <t>Corr. Traslado Liberia, Filadelfia-Sta. Cruz</t>
  </si>
  <si>
    <t>Unidad Turística Monteverde</t>
  </si>
  <si>
    <t>Corr. Traslado San José-Limón</t>
  </si>
  <si>
    <t>Conjunto Turístico La Estrella</t>
  </si>
  <si>
    <t>Conjunto Turístico San Vito</t>
  </si>
  <si>
    <t>Corr. Trasl. Cartago-San Isidro-Palmar</t>
  </si>
  <si>
    <t>Conjunto Turístico Volcanes Guanacaste</t>
  </si>
  <si>
    <t>Conjunto Turístico Chirripó</t>
  </si>
  <si>
    <t>Conjunto Turístico Sarapiquí</t>
  </si>
  <si>
    <t>Aguirre</t>
  </si>
  <si>
    <t>Belén</t>
  </si>
  <si>
    <t>Cañas</t>
  </si>
  <si>
    <t>Carrillo</t>
  </si>
  <si>
    <t>Central,  Alajuela</t>
  </si>
  <si>
    <t>Central,  Limón</t>
  </si>
  <si>
    <t>Central,  Puntarenas</t>
  </si>
  <si>
    <t>Central,  San  José</t>
  </si>
  <si>
    <t>Escazú</t>
  </si>
  <si>
    <t>Garabito</t>
  </si>
  <si>
    <t>Golfito</t>
  </si>
  <si>
    <t>Liberia</t>
  </si>
  <si>
    <t>Montes de Oca</t>
  </si>
  <si>
    <t>Nicoya</t>
  </si>
  <si>
    <t>Osa</t>
  </si>
  <si>
    <t>Pococí</t>
  </si>
  <si>
    <t>San  Carlos</t>
  </si>
  <si>
    <t>Santa  Cruz</t>
  </si>
  <si>
    <t>Perez Zeledón</t>
  </si>
  <si>
    <t>Sarapiquí</t>
  </si>
  <si>
    <t>Talamanca</t>
  </si>
  <si>
    <t>Tibás</t>
  </si>
  <si>
    <t>Tilarán</t>
  </si>
  <si>
    <t>Otros cantones</t>
  </si>
  <si>
    <t>OFERTA DE HABITACIONES CON DECLARATORIA TURÍSTICA,</t>
  </si>
  <si>
    <t>Total</t>
  </si>
  <si>
    <t>ESTIMACIÓN DEL PORCENTAJE DE OCUPACIÓN EN HOTELES</t>
  </si>
  <si>
    <t xml:space="preserve">      TRES</t>
  </si>
  <si>
    <t>PROMEDIO</t>
  </si>
  <si>
    <t>CRUCEROS TURÍSTICOS QUE ARRIBARON A COSTA RICA SEGÚN</t>
  </si>
  <si>
    <t xml:space="preserve"> NÚMERO DE ATRAQUES REALIZADOS EN EL PAÍS. </t>
  </si>
  <si>
    <t>Nombre del barco</t>
  </si>
  <si>
    <t>Albatroz</t>
  </si>
  <si>
    <t>New Amsterdam</t>
  </si>
  <si>
    <t>Noordam</t>
  </si>
  <si>
    <t>Chrystal Harmony</t>
  </si>
  <si>
    <t>Norwegian Dinasty</t>
  </si>
  <si>
    <t>Chrystal Symphony</t>
  </si>
  <si>
    <t>Raddison Diamond</t>
  </si>
  <si>
    <t>Regal Empress</t>
  </si>
  <si>
    <t>Crown Princess</t>
  </si>
  <si>
    <t>Regal Princess</t>
  </si>
  <si>
    <t>Hanseatic</t>
  </si>
  <si>
    <t>Rhapsody of the seas</t>
  </si>
  <si>
    <t>Rotterdam</t>
  </si>
  <si>
    <t>Royal Princess</t>
  </si>
  <si>
    <t>Royal Viking Sun</t>
  </si>
  <si>
    <t>Song of America</t>
  </si>
  <si>
    <t>Statendam</t>
  </si>
  <si>
    <t>Stella Solaris</t>
  </si>
  <si>
    <t>Sun Princess</t>
  </si>
  <si>
    <t>Sun Viking</t>
  </si>
  <si>
    <t>Maasdam</t>
  </si>
  <si>
    <t>Maxim Gorky</t>
  </si>
  <si>
    <t>Universe Explorer</t>
  </si>
  <si>
    <t>Vistafjord</t>
  </si>
  <si>
    <t>Westerdam</t>
  </si>
  <si>
    <t>LLEGADAS DE CRUCEROS Y EXCURSIONISTAS A COSTA RICA</t>
  </si>
  <si>
    <t>Mes</t>
  </si>
  <si>
    <t>Cruceros</t>
  </si>
  <si>
    <t>Cuadro No. 8</t>
  </si>
  <si>
    <t>Berlín</t>
  </si>
  <si>
    <t>Deutschland</t>
  </si>
  <si>
    <t>Mercury</t>
  </si>
  <si>
    <t>Norwegian Crown</t>
  </si>
  <si>
    <t>Wind song</t>
  </si>
  <si>
    <t>Victoria</t>
  </si>
  <si>
    <t>Norwegian Wind</t>
  </si>
  <si>
    <t>Panamanian</t>
  </si>
  <si>
    <t>Rydam</t>
  </si>
  <si>
    <t>Saga Rose</t>
  </si>
  <si>
    <t>Silver cloud</t>
  </si>
  <si>
    <t>Vision of the  seas</t>
  </si>
  <si>
    <t xml:space="preserve">Vistamar </t>
  </si>
  <si>
    <t>Cuadro No. 14</t>
  </si>
  <si>
    <t>Cuadro No. 16</t>
  </si>
  <si>
    <t>Cuadro No. 46</t>
  </si>
  <si>
    <t>Cuadro No. 60</t>
  </si>
  <si>
    <t>ACTIVIDAD</t>
  </si>
  <si>
    <t>Agencias de Viajes</t>
  </si>
  <si>
    <t>Transporte Acuático</t>
  </si>
  <si>
    <t>LLEGADAS DE TURISTAS INTERNACIONALES A COSTA RICA POR</t>
  </si>
  <si>
    <t>Cuadro No. 45</t>
  </si>
  <si>
    <t>Cuadro No. 59</t>
  </si>
  <si>
    <t>INGRESO DE DIVISAS POR CONCEPTO DE TURISMO</t>
  </si>
  <si>
    <t xml:space="preserve"> -</t>
  </si>
  <si>
    <t>DANIEL</t>
  </si>
  <si>
    <t>ODUBER</t>
  </si>
  <si>
    <t>1998-1999</t>
  </si>
  <si>
    <t>FUENTE: Área de Empresas y Servicios Turísticos</t>
  </si>
  <si>
    <t>Corr. Trasl. Ciudad Neily-Paso Canoas</t>
  </si>
  <si>
    <t xml:space="preserve"> Porcentaje</t>
  </si>
  <si>
    <t>TIPO DE AGENCIA</t>
  </si>
  <si>
    <t>Porcentaje</t>
  </si>
  <si>
    <t>Cuadro No. 58</t>
  </si>
  <si>
    <t>Hospedaje</t>
  </si>
  <si>
    <t>Rent a Car</t>
  </si>
  <si>
    <t>2/ Se refiere a las empresas que se encontraban en proceso de cancelación de la declaratoria turística</t>
  </si>
  <si>
    <t>TIPO DE EMPRESA</t>
  </si>
  <si>
    <t>NÚMERO DE EMPRESAS CON DECLARATORIA TURÍSTICA</t>
  </si>
  <si>
    <t>Cuadro No. 62</t>
  </si>
  <si>
    <t>OFERTA DE AGENCIAS DE VIAJES</t>
  </si>
  <si>
    <t>Agencia de viajes</t>
  </si>
  <si>
    <t>Gastronomía y centros</t>
  </si>
  <si>
    <t>de diversión nocturna</t>
  </si>
  <si>
    <t>* Se refiere a la inversión planeada y aprobada en los diferentes proyectos</t>
  </si>
  <si>
    <t>nuevos y/o mejoras que tienen declaratoria turística.</t>
  </si>
  <si>
    <t>FUENTE: Área de Empresas y Servicios Turísticos, Departamento de Fomento</t>
  </si>
  <si>
    <t xml:space="preserve">FUENTE: Área de Empresas y Servicios Turísticos, Departamento </t>
  </si>
  <si>
    <t>de Fomento</t>
  </si>
  <si>
    <t>Turísticos, Departamento de Fomento</t>
  </si>
  <si>
    <t>FUENTE: Área de Empresas y Servicios</t>
  </si>
  <si>
    <t>FUENTE: Área de Empresas y Servicios Turísticos, Departamento de</t>
  </si>
  <si>
    <t>Participación</t>
  </si>
  <si>
    <t>Americana</t>
  </si>
  <si>
    <t>Arcadia</t>
  </si>
  <si>
    <t>Queen Elizabeth 2</t>
  </si>
  <si>
    <t>Buque Escuela Náuticos México</t>
  </si>
  <si>
    <t>Columbus</t>
  </si>
  <si>
    <t>Ryndam</t>
  </si>
  <si>
    <t>Dawn Princess</t>
  </si>
  <si>
    <t>Sea Princess</t>
  </si>
  <si>
    <t>Delphin</t>
  </si>
  <si>
    <t>Galaxy</t>
  </si>
  <si>
    <t>Seabourn Sun</t>
  </si>
  <si>
    <t>Seabreeze</t>
  </si>
  <si>
    <t>Seabreeze1</t>
  </si>
  <si>
    <t>Hornoliff</t>
  </si>
  <si>
    <t>Silver Wind</t>
  </si>
  <si>
    <t>Legend of  the Seas</t>
  </si>
  <si>
    <t>Le Ponant</t>
  </si>
  <si>
    <t>Stolindam</t>
  </si>
  <si>
    <t>Melody</t>
  </si>
  <si>
    <t>Mermoz</t>
  </si>
  <si>
    <t>Sundream</t>
  </si>
  <si>
    <t>The Emerald</t>
  </si>
  <si>
    <t>Tropicale</t>
  </si>
  <si>
    <t>Veendam</t>
  </si>
  <si>
    <t>Norwegian Majesty</t>
  </si>
  <si>
    <t>Oceanbreeze</t>
  </si>
  <si>
    <t>Wind star</t>
  </si>
  <si>
    <t>York town</t>
  </si>
  <si>
    <t xml:space="preserve">Zen </t>
  </si>
  <si>
    <t>Zenith Monrovia</t>
  </si>
  <si>
    <t>Jubilee</t>
  </si>
  <si>
    <t>Princess Cruises</t>
  </si>
  <si>
    <t>Rhapsody Legend</t>
  </si>
  <si>
    <t>Seaborne Legend</t>
  </si>
  <si>
    <t>Seaborne Pride</t>
  </si>
  <si>
    <t xml:space="preserve">NOTA: Debe entenderse por el país de destino o puerto de "desembarque" aquel que el turista </t>
  </si>
  <si>
    <t>SALIDAS DE COSTARRICENSES AL EXTERIOR  POR</t>
  </si>
  <si>
    <t>SALIDAS DE COSTARRICENSES AL EXTERIOR</t>
  </si>
  <si>
    <t>Cuadro No. 42</t>
  </si>
  <si>
    <t xml:space="preserve">SALIDAS DE COSTARRICENSES AL EXTERIOR SEGÚN MES, </t>
  </si>
  <si>
    <t>TURISMO Y OTRAS FUENTES GENERADORAS DE DIVISAS</t>
  </si>
  <si>
    <t>porcentual (%)</t>
  </si>
  <si>
    <t>Cuadro No. 13</t>
  </si>
  <si>
    <t>(Caldera y Puntarenas)</t>
  </si>
  <si>
    <t>Excursionistas</t>
  </si>
  <si>
    <t>(Puerto Limón)</t>
  </si>
  <si>
    <t>(datos en colones)</t>
  </si>
  <si>
    <t>nuevos y/o mejoras en actividades que ya tienen la declaratoria turística.</t>
  </si>
  <si>
    <t>Cuadro No. 44</t>
  </si>
  <si>
    <t>Cuadro No. 53</t>
  </si>
  <si>
    <t>LLEGADAS DE TURISTAS INTERNACIONALES A COSTA RICA. 2000</t>
  </si>
  <si>
    <t>1999-2000</t>
  </si>
  <si>
    <t xml:space="preserve">  ZONAS Y PAISES. 1991-2000</t>
  </si>
  <si>
    <t xml:space="preserve">  SEGUN ZONAS Y PAISES. 1991-2000</t>
  </si>
  <si>
    <t>LLEGADAS DE TURISTAS INTERNACIONALES A COSTA RICA, POR MES, 1991-2000</t>
  </si>
  <si>
    <t>LLEGADAS DE TURISTAS ESTADOUNIDENSES A COSTA RICA, POR MES, 1991-2000</t>
  </si>
  <si>
    <t>LLEGADAS DE TURISTAS CANADIENSES A COSTA RICA, POR MES, 1991-2000</t>
  </si>
  <si>
    <t>LLEGADAS DE TURISTAS ALEMANES A COSTA RICA, POR MES, 1991-2000</t>
  </si>
  <si>
    <t>LLEGADAS DE TURISTAS ESPAÑOLES A COSTA RICA, POR MES, 1991-2000</t>
  </si>
  <si>
    <t>LLEGADAS DE TURISTAS ITALIANOS A COSTA RICA, POR MES, 1991-2000</t>
  </si>
  <si>
    <t>LLEGADAS DE TURISTAS COLOMBIANOS A COSTA RICA, POR MES, 1991-2000</t>
  </si>
  <si>
    <t>LLEGADAS DE TURISTAS ARGENTINOS A COSTA RICA, POR MES, 1991-2000</t>
  </si>
  <si>
    <t>QUE LLEGARON A COSTA RICA, 1991-2000</t>
  </si>
  <si>
    <t xml:space="preserve"> LLEGARON A COSTA RICA, 1991-2000</t>
  </si>
  <si>
    <t>LLEGARON A COSTA RICA, 1991-2000</t>
  </si>
  <si>
    <t>1991-2000</t>
  </si>
  <si>
    <t xml:space="preserve"> POR ZONAS Y PAISES DE DESTINO. 2000</t>
  </si>
  <si>
    <t xml:space="preserve"> 1998-2000</t>
  </si>
  <si>
    <t>98-99</t>
  </si>
  <si>
    <t xml:space="preserve"> 99-00</t>
  </si>
  <si>
    <t>SALIDAS DE COSTARRICENSES AL EXTERIOR, POR MES, 1991-2000</t>
  </si>
  <si>
    <t xml:space="preserve"> ZONAS Y PAISES DE DESTINO. 1991-2000</t>
  </si>
  <si>
    <t>Y RESIDENTES AL EXTERIOR. 1991-2000</t>
  </si>
  <si>
    <t>PARA COSTA RICA. 1995-2000</t>
  </si>
  <si>
    <t>POR CONCEPTO DE TURISMO. 1991-2000</t>
  </si>
  <si>
    <t>ENTRADA Y SALIDA DE TURISTAS, 1991-2000</t>
  </si>
  <si>
    <t>1/ Se refiere a empresas a las que se les ha cancelado la declaratoria turística a diciembre de 2000.</t>
  </si>
  <si>
    <t xml:space="preserve">    a diciembre de 2000.</t>
  </si>
  <si>
    <t>TURISTAS INTERNACIONALES. 1991-2000</t>
  </si>
  <si>
    <t xml:space="preserve"> CANTONES. 2000</t>
  </si>
  <si>
    <t>SEGÚN CATEGORÍA POR ESTRELLAS.  2000</t>
  </si>
  <si>
    <t>DEL VALLE CENTRAL, SEGÚN CATEGORÍA EN ESTRELLAS, 2000</t>
  </si>
  <si>
    <t>UNA y DOS</t>
  </si>
  <si>
    <t>CUATRO</t>
  </si>
  <si>
    <t>CINCO</t>
  </si>
  <si>
    <t xml:space="preserve">NOTA: El tamaño de la muestra es de 25 hoteles del Valle Central  </t>
  </si>
  <si>
    <t>SEGÚN TIPO. 2000</t>
  </si>
  <si>
    <t>POR PROVINCIA, SEGÚN ACTIVIDAD. 2000</t>
  </si>
  <si>
    <t>1998-1999-2000</t>
  </si>
  <si>
    <t>Ocean Princess</t>
  </si>
  <si>
    <t>Holand</t>
  </si>
  <si>
    <t>Norwegian Sky</t>
  </si>
  <si>
    <t>Norwegian Dream</t>
  </si>
  <si>
    <t>Sea Hanter</t>
  </si>
  <si>
    <t>Seven Seas Navigator</t>
  </si>
  <si>
    <t>SEGÚN PUERTO DE ATRAQUE Y MES. 2000</t>
  </si>
  <si>
    <t>Temptress Exp.</t>
  </si>
  <si>
    <t>Temptress Voy.</t>
  </si>
  <si>
    <t>Pan Orama</t>
  </si>
  <si>
    <t>Costa Romántica</t>
  </si>
  <si>
    <t>Amsterdam</t>
  </si>
  <si>
    <t>Volendam</t>
  </si>
  <si>
    <t>1990-2000</t>
  </si>
  <si>
    <t>1999*</t>
  </si>
  <si>
    <t xml:space="preserve">*Los datos que aparecen en el presente Anuario para el año 1999, fueron </t>
  </si>
  <si>
    <t>ajustados y corregidos, por lo tanto no coinciden con los publicados en</t>
  </si>
  <si>
    <t>el Anuario de 1999.</t>
  </si>
  <si>
    <t>Cuadro  No.12</t>
  </si>
  <si>
    <t>Cuadro No. 15</t>
  </si>
  <si>
    <t>Cuadro No. 43</t>
  </si>
  <si>
    <t xml:space="preserve">   Cuadro No. 48</t>
  </si>
  <si>
    <t>Cuadro No. 52</t>
  </si>
  <si>
    <t>Cuadro No.61</t>
  </si>
  <si>
    <t>Nota: No se reportó inversión en la provincia de Limón, ni en las actividades de Marina y Alquiler de Vehículos</t>
  </si>
  <si>
    <t>POR ACTIVIDAD. 2000</t>
  </si>
  <si>
    <t>(Cifras en millones de $E.E.U.U.)</t>
  </si>
  <si>
    <t xml:space="preserve">(Cifras de millones de  $E.E.U.U) </t>
  </si>
  <si>
    <t>Cuadro No. 63</t>
  </si>
  <si>
    <t>1996-2000</t>
  </si>
  <si>
    <t>(cifras en millones de $E.E.U.U.)</t>
  </si>
  <si>
    <t>Gastronómico y Diversión</t>
  </si>
  <si>
    <t>Líneas Aéreas</t>
  </si>
  <si>
    <t>CANTÓN</t>
  </si>
  <si>
    <t>OFERTA DE HOSPEDAJE CON DECLARATORIA SEGÚN</t>
  </si>
  <si>
    <t>NÚMERO DE AGENCIAS DE VIAJES POR PROVINCIA</t>
  </si>
  <si>
    <t>CON DECLARATORIA TURÍSTICA. 1991-2000</t>
  </si>
  <si>
    <t>INVERSIÓN APROBADA CON DECLARATORIA TURÍSTICA</t>
  </si>
  <si>
    <t>A C T I V I D A D *</t>
  </si>
  <si>
    <t>SEGÚN ZONAS Y PAISES, POR MES. 2000</t>
  </si>
  <si>
    <t>AMÉRICA DEL NORTE</t>
  </si>
  <si>
    <t>AMÉRICA CENTRAL</t>
  </si>
  <si>
    <t>AMÉRICA DEL SUR</t>
  </si>
  <si>
    <t>ÁFRICA</t>
  </si>
  <si>
    <t>POR VÍA AÉREA SEGÚN ZONAS Y PAISES, POR MES. 2000</t>
  </si>
  <si>
    <t>VÍA AEREA</t>
  </si>
  <si>
    <t>VÍA TERRESTRE</t>
  </si>
  <si>
    <t>VÍA</t>
  </si>
  <si>
    <t>MARÍTIMA</t>
  </si>
  <si>
    <t>VÍA AÉREA</t>
  </si>
  <si>
    <t>SEGÚN PUERTOS Y VÍAS, POR ZONAS Y PAISES. 2000</t>
  </si>
  <si>
    <t xml:space="preserve">AMÉRICA </t>
  </si>
  <si>
    <t>AMÉRICA</t>
  </si>
  <si>
    <t>POR JUAN SANTAMARÍA SEGÚN ZONAS Y PAISES, POR MES. 2000</t>
  </si>
  <si>
    <t>POR PEÑAS BLANCAS SEGÚN ZONAS Y PAISES, POR MES. 2000</t>
  </si>
  <si>
    <t>POR PASO CANOAS SEGÚN ZONAS Y PAISES, POR MES. 2000</t>
  </si>
  <si>
    <t>SEGÚN ZONAS Y PAISES. 1998-2000</t>
  </si>
  <si>
    <t xml:space="preserve"> JUAN SANTAMARIA, SEGÚN ZONAS Y PAISES. 1998-2000</t>
  </si>
  <si>
    <t xml:space="preserve"> BLANCAS, SEGÚN ZONAS Y PAISES. 1998-2000</t>
  </si>
  <si>
    <t xml:space="preserve">  SEGÚN ZONAS Y PAISES. 1991-2000</t>
  </si>
  <si>
    <t>LLEGADAS DE TURISTAS INTERNACIONALES A COSTA RICA, POR VÍA AÉREA</t>
  </si>
  <si>
    <t>LLEGADAS DE TURISTAS INTERNACIONALES A COSTA RICA, POR VÍA TERRESTRE</t>
  </si>
  <si>
    <t>LLEGADAS DE TURISTAS INTERNACIONALES A COSTA RICA, POR VÍA MARÍTIMA</t>
  </si>
  <si>
    <t>AMÉRICA DEL NORTE: SERIE MENSUAL DE TURISTAS</t>
  </si>
  <si>
    <t>AMÉRICA CENTRAL: SERIE MENSUAL DE TURISTAS</t>
  </si>
  <si>
    <t>AMÉRICA DEL SUR: SERIE MENSUAL DE TURISTAS</t>
  </si>
  <si>
    <t>POR VÍA AEREA, SEGÚN MES. 1991-2000</t>
  </si>
  <si>
    <t>POR VÍA TERRESTRE, SEGÚN MES. 1991-2000</t>
  </si>
  <si>
    <t>POR VÍA MARÍTIMA, SEGÚN MES. 1991-2000</t>
  </si>
  <si>
    <t xml:space="preserve"> PORCENTUAL POR VÍAS</t>
  </si>
  <si>
    <t>AÉREA</t>
  </si>
  <si>
    <t>SEGÚN VÍAS. 1991-2000</t>
  </si>
  <si>
    <t>COMPOSICIÓN PORCENTUAL POR VÍAS. 1991-2000</t>
  </si>
  <si>
    <t>VÍAS</t>
  </si>
  <si>
    <t>COMPOSICION PORCENTUAL POR VÍAS. 1991-2000</t>
  </si>
  <si>
    <t xml:space="preserve">VÍA AÉREA : SERIE MENSUAL DE SALIDAS DE COSTARRICENSES </t>
  </si>
  <si>
    <t>Y RELACIÓN TURISMO/EXPORTACIONES. 1995-2000</t>
  </si>
  <si>
    <t xml:space="preserve">                Área de Estadísticas.  </t>
  </si>
  <si>
    <t xml:space="preserve">SEGÚN TIPO Y CONDICIÓN . 2000 </t>
  </si>
  <si>
    <t>CONDICIÓN DE LA EMPRESA</t>
  </si>
  <si>
    <t xml:space="preserve">NÚMERO DE EMPRESAS EN PROYECTO Y EN OPERACIÓN </t>
  </si>
  <si>
    <t>CON DECLARATORIA TURÍSTICA SEGÚN TIPO, POR PROVINCIA. 2000</t>
  </si>
  <si>
    <t>TURÍSTICA EN OPERACIÓN Y LLEGADAS DE</t>
  </si>
  <si>
    <t>SEGÚN PROVINCIAS. 2000</t>
  </si>
  <si>
    <t>OFERTA TOTAL DE HABITACIONES EN OPERACIÓN</t>
  </si>
  <si>
    <t>SEGÚN UNIDADES DE PLANEAMIENTO. 2000</t>
  </si>
  <si>
    <t>PACÍFICO</t>
  </si>
  <si>
    <t>INGRESO DE DIVISAS POR CONCEPTO DE CRUCEROS</t>
  </si>
  <si>
    <t>POR PAÍS Y ZONA DE DESTINO</t>
  </si>
  <si>
    <t>Cuadro No. 39</t>
  </si>
  <si>
    <t xml:space="preserve">LLEGADAS DE EXCURSIONISTAS A COSTA RICA E </t>
  </si>
  <si>
    <t>ZONAS Y/O</t>
  </si>
  <si>
    <t>PAISES</t>
  </si>
  <si>
    <t>EXPORTACIONES</t>
  </si>
  <si>
    <t>TOTAL DE</t>
  </si>
  <si>
    <t>DIVISAS POR</t>
  </si>
  <si>
    <t>RAZÓN:</t>
  </si>
  <si>
    <t>TURISMO/EXPORT.</t>
  </si>
  <si>
    <t>MICROESTRUCTURAS</t>
  </si>
  <si>
    <t>ELECTRÓNICAS</t>
  </si>
  <si>
    <t>CAFÉ</t>
  </si>
  <si>
    <t>BANANO</t>
  </si>
  <si>
    <t>CARNE</t>
  </si>
  <si>
    <t>AZÚCAR</t>
  </si>
  <si>
    <t>EN PROYECTO</t>
  </si>
  <si>
    <t>EN OPERACIÓN</t>
  </si>
  <si>
    <t>EMPRESAS</t>
  </si>
  <si>
    <t>CANCELADAS 1/</t>
  </si>
  <si>
    <t xml:space="preserve">EN PROCESO DE </t>
  </si>
  <si>
    <t>CANCELACIÓN 2/</t>
  </si>
  <si>
    <t>HOSPEDAJE</t>
  </si>
  <si>
    <t>AGENCIAS</t>
  </si>
  <si>
    <t>DE VIAJES</t>
  </si>
  <si>
    <t xml:space="preserve">ALQUILER </t>
  </si>
  <si>
    <t>DE AUTOS</t>
  </si>
  <si>
    <t xml:space="preserve">TRANSPORTE </t>
  </si>
  <si>
    <t>ACUÁTICO</t>
  </si>
  <si>
    <t>DIVERSIÓN Y</t>
  </si>
  <si>
    <t>GASTRONOMÍA</t>
  </si>
  <si>
    <t>LÍNEAS</t>
  </si>
  <si>
    <t>AÉREAS</t>
  </si>
  <si>
    <t>HABITACIONES</t>
  </si>
  <si>
    <t>No. DE</t>
  </si>
  <si>
    <t>OFERTA CON</t>
  </si>
  <si>
    <t>DECLARATORIA</t>
  </si>
  <si>
    <t>DISTRIBUCIÓN</t>
  </si>
  <si>
    <t>PORCENTUAL</t>
  </si>
  <si>
    <t>OFERTA SIN</t>
  </si>
  <si>
    <t xml:space="preserve">No. DE </t>
  </si>
  <si>
    <t>CERO</t>
  </si>
  <si>
    <t>UNA</t>
  </si>
  <si>
    <t>DOS</t>
  </si>
  <si>
    <t>TRES</t>
  </si>
  <si>
    <t>SIN CATEGORÍA</t>
  </si>
  <si>
    <t>NÚMERO DE ESTRELLAS</t>
  </si>
  <si>
    <t>No. DE ESTRELLAS</t>
  </si>
  <si>
    <t>RECEPTIVA</t>
  </si>
  <si>
    <t>EMISORA</t>
  </si>
  <si>
    <t>MAYORISTA</t>
  </si>
  <si>
    <t>No.DE</t>
  </si>
  <si>
    <t>AGENCIAS DE</t>
  </si>
  <si>
    <t>VIAJES</t>
  </si>
  <si>
    <t>VARIACIÓN</t>
  </si>
  <si>
    <t>TRANSPORTE</t>
  </si>
  <si>
    <t>Y DIVERSIÓN</t>
  </si>
  <si>
    <t>CRUCEROS</t>
  </si>
  <si>
    <t>EXCURSIONISTAS</t>
  </si>
  <si>
    <t>DIVISAS</t>
  </si>
  <si>
    <t xml:space="preserve">DISTRIBUCIÓN </t>
  </si>
  <si>
    <t xml:space="preserve">VÍA TERRESTRE :  SERIE MENSUAL DE SALIDAS DE COSTARRICENSES </t>
  </si>
  <si>
    <t xml:space="preserve"> CANOAS, SEGÚN ZONAS Y PAISES. 1998-2000</t>
  </si>
  <si>
    <t>OFERTA TOTAL DE EMPRESAS DE HOSPEDAJE EN OPERACIÓN</t>
  </si>
  <si>
    <t xml:space="preserve"> Inversión </t>
  </si>
  <si>
    <t>(colones)</t>
  </si>
  <si>
    <t xml:space="preserve">               Fomento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</si>
</sst>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¢&quot;#,##0_);\(&quot;¢&quot;#,##0\)"/>
    <numFmt numFmtId="165" formatCode="&quot;¢&quot;#,##0_);[Red]\(&quot;¢&quot;#,##0\)"/>
    <numFmt numFmtId="166" formatCode="&quot;¢&quot;#,##0.00_);\(&quot;¢&quot;#,##0.00\)"/>
    <numFmt numFmtId="167" formatCode="&quot;¢&quot;#,##0.00_);[Red]\(&quot;¢&quot;#,##0.00\)"/>
    <numFmt numFmtId="168" formatCode="_(&quot;¢&quot;* #,##0_);_(&quot;¢&quot;* \(#,##0\);_(&quot;¢&quot;* &quot;-&quot;_);_(@_)"/>
    <numFmt numFmtId="169" formatCode="_(&quot;¢&quot;* #,##0.00_);_(&quot;¢&quot;* \(#,##0.00\);_(&quot;¢&quot;* &quot;-&quot;??_);_(@_)"/>
    <numFmt numFmtId="170" formatCode="&quot;C&quot;#,##0_);\(&quot;C&quot;#,##0\)"/>
    <numFmt numFmtId="171" formatCode="&quot;C&quot;#,##0_);[Red]\(&quot;C&quot;#,##0\)"/>
    <numFmt numFmtId="172" formatCode="&quot;C&quot;#,##0.00_);\(&quot;C&quot;#,##0.00\)"/>
    <numFmt numFmtId="173" formatCode="&quot;C&quot;#,##0.00_);[Red]\(&quot;C&quot;#,##0.00\)"/>
    <numFmt numFmtId="174" formatCode="_(&quot;C&quot;* #,##0_);_(&quot;C&quot;* \(#,##0\);_(&quot;C&quot;* &quot;-&quot;_);_(@_)"/>
    <numFmt numFmtId="175" formatCode="_(&quot;C&quot;* #,##0.00_);_(&quot;C&quot;* \(#,##0.00\);_(&quot;C&quot;* &quot;-&quot;??_);_(@_)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#,##0.0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#,##0."/>
    <numFmt numFmtId="190" formatCode="0.000000"/>
    <numFmt numFmtId="191" formatCode="0.00000"/>
    <numFmt numFmtId="192" formatCode="0.0000"/>
    <numFmt numFmtId="193" formatCode="0.000"/>
    <numFmt numFmtId="194" formatCode="\¢#,##0.00"/>
    <numFmt numFmtId="195" formatCode="&quot;$&quot;#,##0.00"/>
    <numFmt numFmtId="196" formatCode="&quot;¢&quot;#,##0.00"/>
    <numFmt numFmtId="197" formatCode="_(* #,##0.0_);_(* \(#,##0.0\);_(* &quot;-&quot;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1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4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4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4" fillId="2" borderId="8" xfId="0" applyNumberFormat="1" applyFont="1" applyFill="1" applyBorder="1" applyAlignment="1">
      <alignment/>
    </xf>
    <xf numFmtId="0" fontId="0" fillId="0" borderId="0" xfId="0" applyFill="1" applyAlignment="1">
      <alignment/>
    </xf>
    <xf numFmtId="184" fontId="0" fillId="2" borderId="9" xfId="0" applyNumberFormat="1" applyFill="1" applyBorder="1" applyAlignment="1">
      <alignment/>
    </xf>
    <xf numFmtId="184" fontId="0" fillId="2" borderId="7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184" fontId="4" fillId="2" borderId="11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184" fontId="1" fillId="2" borderId="9" xfId="0" applyNumberFormat="1" applyFon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3" fontId="0" fillId="2" borderId="8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184" fontId="0" fillId="2" borderId="9" xfId="0" applyNumberFormat="1" applyFill="1" applyBorder="1" applyAlignment="1">
      <alignment horizontal="center"/>
    </xf>
    <xf numFmtId="3" fontId="0" fillId="2" borderId="9" xfId="0" applyNumberFormat="1" applyFill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184" fontId="0" fillId="2" borderId="0" xfId="0" applyNumberFormat="1" applyFill="1" applyBorder="1" applyAlignment="1">
      <alignment horizontal="center"/>
    </xf>
    <xf numFmtId="184" fontId="0" fillId="2" borderId="5" xfId="0" applyNumberFormat="1" applyFill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2" borderId="10" xfId="0" applyFont="1" applyFill="1" applyBorder="1" applyAlignment="1">
      <alignment horizontal="centerContinuous"/>
    </xf>
    <xf numFmtId="3" fontId="1" fillId="2" borderId="9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0" fillId="2" borderId="8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Continuous"/>
    </xf>
    <xf numFmtId="184" fontId="0" fillId="2" borderId="0" xfId="0" applyNumberFormat="1" applyFill="1" applyBorder="1" applyAlignment="1">
      <alignment/>
    </xf>
    <xf numFmtId="184" fontId="0" fillId="2" borderId="8" xfId="0" applyNumberFormat="1" applyFill="1" applyBorder="1" applyAlignment="1">
      <alignment/>
    </xf>
    <xf numFmtId="184" fontId="0" fillId="2" borderId="5" xfId="0" applyNumberForma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184" fontId="0" fillId="2" borderId="9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184" fontId="0" fillId="0" borderId="0" xfId="0" applyNumberFormat="1" applyBorder="1" applyAlignment="1">
      <alignment horizontal="center"/>
    </xf>
    <xf numFmtId="0" fontId="0" fillId="2" borderId="3" xfId="0" applyFill="1" applyBorder="1" applyAlignment="1">
      <alignment horizontal="centerContinuous"/>
    </xf>
    <xf numFmtId="184" fontId="0" fillId="2" borderId="5" xfId="0" applyNumberFormat="1" applyFill="1" applyBorder="1" applyAlignment="1">
      <alignment/>
    </xf>
    <xf numFmtId="184" fontId="0" fillId="2" borderId="9" xfId="0" applyNumberFormat="1" applyFill="1" applyBorder="1" applyAlignment="1">
      <alignment horizontal="centerContinuous"/>
    </xf>
    <xf numFmtId="3" fontId="0" fillId="2" borderId="0" xfId="0" applyNumberFormat="1" applyFill="1" applyBorder="1" applyAlignment="1">
      <alignment horizontal="centerContinuous"/>
    </xf>
    <xf numFmtId="184" fontId="0" fillId="2" borderId="0" xfId="0" applyNumberFormat="1" applyFill="1" applyBorder="1" applyAlignment="1">
      <alignment horizontal="centerContinuous"/>
    </xf>
    <xf numFmtId="3" fontId="0" fillId="2" borderId="10" xfId="0" applyNumberFormat="1" applyFill="1" applyBorder="1" applyAlignment="1">
      <alignment horizontal="centerContinuous"/>
    </xf>
    <xf numFmtId="3" fontId="0" fillId="2" borderId="2" xfId="0" applyNumberFormat="1" applyFill="1" applyBorder="1" applyAlignment="1">
      <alignment horizontal="centerContinuous"/>
    </xf>
    <xf numFmtId="3" fontId="0" fillId="2" borderId="8" xfId="0" applyNumberFormat="1" applyFill="1" applyBorder="1" applyAlignment="1">
      <alignment horizontal="centerContinuous"/>
    </xf>
    <xf numFmtId="0" fontId="0" fillId="2" borderId="7" xfId="0" applyFill="1" applyBorder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4" fillId="2" borderId="2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184" fontId="1" fillId="2" borderId="11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Continuous"/>
    </xf>
    <xf numFmtId="3" fontId="0" fillId="2" borderId="0" xfId="0" applyNumberFormat="1" applyFill="1" applyAlignment="1">
      <alignment/>
    </xf>
    <xf numFmtId="3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5" xfId="0" applyFont="1" applyFill="1" applyBorder="1" applyAlignment="1">
      <alignment/>
    </xf>
    <xf numFmtId="0" fontId="5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184" fontId="1" fillId="2" borderId="9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184" fontId="0" fillId="2" borderId="9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184" fontId="1" fillId="2" borderId="7" xfId="0" applyNumberFormat="1" applyFont="1" applyFill="1" applyBorder="1" applyAlignment="1">
      <alignment/>
    </xf>
    <xf numFmtId="3" fontId="0" fillId="2" borderId="2" xfId="0" applyNumberFormat="1" applyFill="1" applyBorder="1" applyAlignment="1">
      <alignment horizontal="center"/>
    </xf>
    <xf numFmtId="184" fontId="0" fillId="2" borderId="8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/>
    </xf>
    <xf numFmtId="184" fontId="1" fillId="2" borderId="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" fontId="0" fillId="2" borderId="9" xfId="0" applyNumberForma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7" xfId="0" applyBorder="1" applyAlignment="1">
      <alignment/>
    </xf>
    <xf numFmtId="3" fontId="1" fillId="2" borderId="6" xfId="0" applyNumberFormat="1" applyFont="1" applyFill="1" applyBorder="1" applyAlignment="1">
      <alignment horizontal="centerContinuous"/>
    </xf>
    <xf numFmtId="3" fontId="1" fillId="2" borderId="5" xfId="0" applyNumberFormat="1" applyFont="1" applyFill="1" applyBorder="1" applyAlignment="1">
      <alignment horizontal="centerContinuous"/>
    </xf>
    <xf numFmtId="0" fontId="1" fillId="2" borderId="6" xfId="0" applyFont="1" applyFill="1" applyBorder="1" applyAlignment="1">
      <alignment/>
    </xf>
    <xf numFmtId="184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184" fontId="0" fillId="2" borderId="9" xfId="0" applyNumberFormat="1" applyFont="1" applyFill="1" applyBorder="1" applyAlignment="1">
      <alignment horizontal="center"/>
    </xf>
    <xf numFmtId="184" fontId="0" fillId="2" borderId="7" xfId="0" applyNumberFormat="1" applyFont="1" applyFill="1" applyBorder="1" applyAlignment="1">
      <alignment horizontal="center"/>
    </xf>
    <xf numFmtId="3" fontId="0" fillId="2" borderId="9" xfId="0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84" fontId="0" fillId="2" borderId="6" xfId="0" applyNumberForma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3" fontId="4" fillId="2" borderId="9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/>
    </xf>
    <xf numFmtId="3" fontId="0" fillId="0" borderId="9" xfId="0" applyNumberFormat="1" applyBorder="1" applyAlignment="1">
      <alignment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184" fontId="0" fillId="2" borderId="3" xfId="0" applyNumberFormat="1" applyFill="1" applyBorder="1" applyAlignment="1">
      <alignment horizontal="center"/>
    </xf>
    <xf numFmtId="184" fontId="0" fillId="2" borderId="4" xfId="0" applyNumberFormat="1" applyFill="1" applyBorder="1" applyAlignment="1">
      <alignment/>
    </xf>
    <xf numFmtId="3" fontId="0" fillId="0" borderId="0" xfId="0" applyNumberFormat="1" applyAlignment="1">
      <alignment horizontal="center"/>
    </xf>
    <xf numFmtId="0" fontId="0" fillId="0" borderId="8" xfId="0" applyBorder="1" applyAlignment="1">
      <alignment horizontal="centerContinuous"/>
    </xf>
    <xf numFmtId="185" fontId="0" fillId="2" borderId="0" xfId="0" applyNumberFormat="1" applyFill="1" applyBorder="1" applyAlignment="1">
      <alignment/>
    </xf>
    <xf numFmtId="185" fontId="0" fillId="2" borderId="9" xfId="0" applyNumberFormat="1" applyFill="1" applyBorder="1" applyAlignment="1">
      <alignment/>
    </xf>
    <xf numFmtId="185" fontId="0" fillId="2" borderId="2" xfId="0" applyNumberFormat="1" applyFill="1" applyBorder="1" applyAlignment="1">
      <alignment horizontal="center"/>
    </xf>
    <xf numFmtId="185" fontId="0" fillId="2" borderId="0" xfId="0" applyNumberFormat="1" applyFill="1" applyBorder="1" applyAlignment="1">
      <alignment horizontal="center"/>
    </xf>
    <xf numFmtId="185" fontId="1" fillId="2" borderId="5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184" fontId="0" fillId="0" borderId="11" xfId="0" applyNumberFormat="1" applyBorder="1" applyAlignment="1">
      <alignment horizontal="center"/>
    </xf>
    <xf numFmtId="184" fontId="0" fillId="0" borderId="9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184" fontId="0" fillId="0" borderId="9" xfId="0" applyNumberFormat="1" applyBorder="1" applyAlignment="1">
      <alignment/>
    </xf>
    <xf numFmtId="185" fontId="0" fillId="2" borderId="2" xfId="0" applyNumberFormat="1" applyFill="1" applyBorder="1" applyAlignment="1">
      <alignment horizontal="centerContinuous"/>
    </xf>
    <xf numFmtId="185" fontId="0" fillId="2" borderId="0" xfId="0" applyNumberFormat="1" applyFill="1" applyBorder="1" applyAlignment="1">
      <alignment horizontal="centerContinuous"/>
    </xf>
    <xf numFmtId="185" fontId="1" fillId="2" borderId="5" xfId="0" applyNumberFormat="1" applyFont="1" applyFill="1" applyBorder="1" applyAlignment="1">
      <alignment horizontal="centerContinuous"/>
    </xf>
    <xf numFmtId="0" fontId="0" fillId="2" borderId="0" xfId="0" applyFill="1" applyAlignment="1">
      <alignment horizontal="center"/>
    </xf>
    <xf numFmtId="185" fontId="1" fillId="2" borderId="0" xfId="0" applyNumberFormat="1" applyFont="1" applyFill="1" applyBorder="1" applyAlignment="1">
      <alignment horizontal="center"/>
    </xf>
    <xf numFmtId="184" fontId="1" fillId="0" borderId="9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85" fontId="0" fillId="0" borderId="9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 horizontal="center"/>
    </xf>
    <xf numFmtId="184" fontId="0" fillId="0" borderId="5" xfId="0" applyNumberFormat="1" applyBorder="1" applyAlignment="1">
      <alignment horizontal="center"/>
    </xf>
    <xf numFmtId="184" fontId="0" fillId="0" borderId="7" xfId="0" applyNumberForma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6" xfId="0" applyFont="1" applyBorder="1" applyAlignment="1">
      <alignment horizontal="center"/>
    </xf>
    <xf numFmtId="17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9" xfId="0" applyNumberFormat="1" applyBorder="1" applyAlignment="1">
      <alignment horizontal="right"/>
    </xf>
    <xf numFmtId="0" fontId="0" fillId="2" borderId="12" xfId="0" applyFont="1" applyFill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9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185" fontId="0" fillId="0" borderId="0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185" fontId="0" fillId="2" borderId="8" xfId="0" applyNumberFormat="1" applyFill="1" applyBorder="1" applyAlignment="1">
      <alignment horizontal="center"/>
    </xf>
    <xf numFmtId="185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4" fillId="2" borderId="10" xfId="0" applyFont="1" applyFill="1" applyBorder="1" applyAlignment="1">
      <alignment/>
    </xf>
    <xf numFmtId="184" fontId="0" fillId="2" borderId="11" xfId="0" applyNumberFormat="1" applyFill="1" applyBorder="1" applyAlignment="1">
      <alignment horizontal="center"/>
    </xf>
    <xf numFmtId="184" fontId="1" fillId="2" borderId="7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184" fontId="0" fillId="2" borderId="1" xfId="0" applyNumberFormat="1" applyFill="1" applyBorder="1" applyAlignment="1">
      <alignment horizontal="center"/>
    </xf>
    <xf numFmtId="184" fontId="0" fillId="2" borderId="9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184" fontId="1" fillId="2" borderId="4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0" fillId="2" borderId="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5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9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0" fontId="1" fillId="2" borderId="8" xfId="0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/>
    </xf>
    <xf numFmtId="3" fontId="0" fillId="2" borderId="4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9" xfId="0" applyFont="1" applyBorder="1" applyAlignment="1">
      <alignment/>
    </xf>
    <xf numFmtId="184" fontId="0" fillId="2" borderId="7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 horizontal="right"/>
    </xf>
    <xf numFmtId="184" fontId="0" fillId="2" borderId="11" xfId="0" applyNumberFormat="1" applyFill="1" applyBorder="1" applyAlignment="1">
      <alignment horizontal="right"/>
    </xf>
    <xf numFmtId="3" fontId="0" fillId="0" borderId="8" xfId="0" applyNumberFormat="1" applyBorder="1" applyAlignment="1">
      <alignment horizontal="center"/>
    </xf>
    <xf numFmtId="184" fontId="1" fillId="2" borderId="2" xfId="0" applyNumberFormat="1" applyFont="1" applyFill="1" applyBorder="1" applyAlignment="1">
      <alignment horizontal="center"/>
    </xf>
    <xf numFmtId="184" fontId="1" fillId="2" borderId="0" xfId="0" applyNumberFormat="1" applyFont="1" applyFill="1" applyBorder="1" applyAlignment="1">
      <alignment horizontal="center"/>
    </xf>
    <xf numFmtId="184" fontId="0" fillId="2" borderId="0" xfId="0" applyNumberFormat="1" applyFont="1" applyFill="1" applyBorder="1" applyAlignment="1">
      <alignment horizontal="center"/>
    </xf>
    <xf numFmtId="184" fontId="0" fillId="2" borderId="5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187" fontId="0" fillId="0" borderId="10" xfId="15" applyNumberFormat="1" applyFont="1" applyBorder="1" applyAlignment="1">
      <alignment horizontal="left"/>
    </xf>
    <xf numFmtId="185" fontId="0" fillId="2" borderId="8" xfId="15" applyNumberFormat="1" applyFill="1" applyBorder="1" applyAlignment="1">
      <alignment horizontal="center"/>
    </xf>
    <xf numFmtId="185" fontId="0" fillId="2" borderId="8" xfId="15" applyNumberFormat="1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0" fillId="2" borderId="10" xfId="0" applyFill="1" applyBorder="1" applyAlignment="1">
      <alignment horizontal="left"/>
    </xf>
    <xf numFmtId="3" fontId="0" fillId="2" borderId="10" xfId="0" applyNumberFormat="1" applyFill="1" applyBorder="1" applyAlignment="1">
      <alignment horizontal="center"/>
    </xf>
    <xf numFmtId="184" fontId="0" fillId="0" borderId="11" xfId="0" applyNumberFormat="1" applyBorder="1" applyAlignment="1">
      <alignment/>
    </xf>
    <xf numFmtId="184" fontId="0" fillId="2" borderId="11" xfId="0" applyNumberForma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184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4" fontId="0" fillId="0" borderId="8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2" borderId="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9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0" fillId="0" borderId="3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9" fillId="2" borderId="16" xfId="0" applyFont="1" applyFill="1" applyBorder="1" applyAlignment="1">
      <alignment horizontal="centerContinuous"/>
    </xf>
    <xf numFmtId="0" fontId="9" fillId="2" borderId="16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2" borderId="18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4" fontId="0" fillId="2" borderId="9" xfId="0" applyNumberFormat="1" applyFont="1" applyFill="1" applyBorder="1" applyAlignment="1">
      <alignment horizontal="center"/>
    </xf>
    <xf numFmtId="4" fontId="0" fillId="2" borderId="8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1" fillId="2" borderId="0" xfId="0" applyNumberFormat="1" applyFont="1" applyFill="1" applyAlignment="1">
      <alignment horizontal="centerContinuous"/>
    </xf>
    <xf numFmtId="4" fontId="0" fillId="2" borderId="0" xfId="0" applyNumberFormat="1" applyFont="1" applyFill="1" applyAlignment="1">
      <alignment horizontal="centerContinuous"/>
    </xf>
    <xf numFmtId="3" fontId="0" fillId="2" borderId="0" xfId="0" applyNumberFormat="1" applyFont="1" applyFill="1" applyAlignment="1">
      <alignment horizontal="centerContinuous"/>
    </xf>
    <xf numFmtId="4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4" fontId="0" fillId="0" borderId="1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4" fontId="0" fillId="2" borderId="4" xfId="0" applyNumberFormat="1" applyFont="1" applyFill="1" applyBorder="1" applyAlignment="1">
      <alignment horizontal="center"/>
    </xf>
    <xf numFmtId="4" fontId="0" fillId="2" borderId="6" xfId="0" applyNumberFormat="1" applyFont="1" applyFill="1" applyBorder="1" applyAlignment="1">
      <alignment horizontal="center"/>
    </xf>
    <xf numFmtId="4" fontId="0" fillId="2" borderId="7" xfId="0" applyNumberFormat="1" applyFont="1" applyFill="1" applyBorder="1" applyAlignment="1">
      <alignment horizontal="center"/>
    </xf>
    <xf numFmtId="4" fontId="0" fillId="2" borderId="5" xfId="0" applyNumberFormat="1" applyFont="1" applyFill="1" applyBorder="1" applyAlignment="1">
      <alignment/>
    </xf>
    <xf numFmtId="4" fontId="0" fillId="2" borderId="5" xfId="0" applyNumberFormat="1" applyFont="1" applyFill="1" applyBorder="1" applyAlignment="1">
      <alignment horizontal="left"/>
    </xf>
    <xf numFmtId="4" fontId="0" fillId="2" borderId="7" xfId="0" applyNumberFormat="1" applyFont="1" applyFill="1" applyBorder="1" applyAlignment="1">
      <alignment/>
    </xf>
    <xf numFmtId="4" fontId="0" fillId="2" borderId="8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3" fontId="0" fillId="2" borderId="9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4" fontId="0" fillId="2" borderId="6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 horizontal="center"/>
    </xf>
    <xf numFmtId="4" fontId="0" fillId="2" borderId="5" xfId="0" applyNumberFormat="1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5" fontId="0" fillId="2" borderId="11" xfId="0" applyNumberFormat="1" applyFill="1" applyBorder="1" applyAlignment="1">
      <alignment horizontal="centerContinuous"/>
    </xf>
    <xf numFmtId="185" fontId="0" fillId="2" borderId="9" xfId="0" applyNumberFormat="1" applyFill="1" applyBorder="1" applyAlignment="1">
      <alignment horizontal="centerContinuous"/>
    </xf>
    <xf numFmtId="185" fontId="1" fillId="2" borderId="7" xfId="0" applyNumberFormat="1" applyFont="1" applyFill="1" applyBorder="1" applyAlignment="1">
      <alignment horizontal="centerContinuous"/>
    </xf>
    <xf numFmtId="3" fontId="1" fillId="2" borderId="6" xfId="0" applyNumberFormat="1" applyFont="1" applyFill="1" applyBorder="1" applyAlignment="1">
      <alignment horizontal="center"/>
    </xf>
    <xf numFmtId="185" fontId="0" fillId="2" borderId="11" xfId="0" applyNumberFormat="1" applyFill="1" applyBorder="1" applyAlignment="1">
      <alignment horizontal="center"/>
    </xf>
    <xf numFmtId="185" fontId="0" fillId="2" borderId="9" xfId="0" applyNumberFormat="1" applyFill="1" applyBorder="1" applyAlignment="1">
      <alignment horizontal="center"/>
    </xf>
    <xf numFmtId="185" fontId="1" fillId="2" borderId="7" xfId="0" applyNumberFormat="1" applyFont="1" applyFill="1" applyBorder="1" applyAlignment="1">
      <alignment horizontal="center"/>
    </xf>
    <xf numFmtId="185" fontId="1" fillId="2" borderId="6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 horizontal="center"/>
    </xf>
    <xf numFmtId="4" fontId="0" fillId="2" borderId="11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2" borderId="9" xfId="0" applyNumberFormat="1" applyFont="1" applyFill="1" applyBorder="1" applyAlignment="1">
      <alignment horizontal="center"/>
    </xf>
    <xf numFmtId="4" fontId="0" fillId="2" borderId="8" xfId="0" applyNumberFormat="1" applyFont="1" applyFill="1" applyBorder="1" applyAlignment="1">
      <alignment horizontal="center"/>
    </xf>
    <xf numFmtId="4" fontId="0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tabSelected="1" workbookViewId="0" topLeftCell="A1">
      <selection activeCell="A8" sqref="A8"/>
    </sheetView>
  </sheetViews>
  <sheetFormatPr defaultColWidth="9.140625" defaultRowHeight="12.75"/>
  <cols>
    <col min="1" max="1" width="20.421875" style="123" customWidth="1"/>
    <col min="2" max="2" width="9.00390625" style="123" customWidth="1"/>
    <col min="3" max="3" width="7.7109375" style="123" customWidth="1"/>
    <col min="4" max="4" width="8.140625" style="123" customWidth="1"/>
    <col min="5" max="5" width="7.57421875" style="123" customWidth="1"/>
    <col min="6" max="6" width="7.7109375" style="123" customWidth="1"/>
    <col min="7" max="12" width="6.57421875" style="123" customWidth="1"/>
    <col min="13" max="13" width="7.8515625" style="123" customWidth="1"/>
    <col min="14" max="14" width="9.00390625" style="123" customWidth="1"/>
    <col min="15" max="16384" width="11.421875" style="123" customWidth="1"/>
  </cols>
  <sheetData>
    <row r="1" spans="1:14" ht="12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2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N2" s="122"/>
    </row>
    <row r="3" spans="1:14" ht="12">
      <c r="A3" s="121" t="s">
        <v>453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/>
      <c r="N3" s="122"/>
    </row>
    <row r="4" spans="6:26" s="124" customFormat="1" ht="12.75" thickBot="1">
      <c r="F4" s="124" t="s">
        <v>2</v>
      </c>
      <c r="L4" s="121"/>
      <c r="M4" s="122"/>
      <c r="N4" s="122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</row>
    <row r="5" spans="1:14" ht="12">
      <c r="A5" s="126"/>
      <c r="B5" s="127"/>
      <c r="C5" s="127"/>
      <c r="D5" s="127"/>
      <c r="E5" s="127"/>
      <c r="F5" s="128"/>
      <c r="G5" s="128"/>
      <c r="H5" s="128"/>
      <c r="I5" s="128"/>
      <c r="J5" s="128"/>
      <c r="K5" s="128"/>
      <c r="L5" s="128"/>
      <c r="M5" s="128"/>
      <c r="N5" s="129"/>
    </row>
    <row r="6" spans="1:14" ht="12">
      <c r="A6" s="130" t="s">
        <v>3</v>
      </c>
      <c r="B6" s="131" t="s">
        <v>4</v>
      </c>
      <c r="C6" s="131" t="s">
        <v>5</v>
      </c>
      <c r="D6" s="131" t="s">
        <v>6</v>
      </c>
      <c r="E6" s="131" t="s">
        <v>7</v>
      </c>
      <c r="F6" s="131" t="s">
        <v>8</v>
      </c>
      <c r="G6" s="131" t="s">
        <v>9</v>
      </c>
      <c r="H6" s="131" t="s">
        <v>10</v>
      </c>
      <c r="I6" s="131" t="s">
        <v>11</v>
      </c>
      <c r="J6" s="131" t="s">
        <v>12</v>
      </c>
      <c r="K6" s="131" t="s">
        <v>13</v>
      </c>
      <c r="L6" s="131" t="s">
        <v>14</v>
      </c>
      <c r="M6" s="131" t="s">
        <v>15</v>
      </c>
      <c r="N6" s="130" t="s">
        <v>16</v>
      </c>
    </row>
    <row r="7" spans="1:14" ht="12.75" thickBot="1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2"/>
    </row>
    <row r="8" spans="1:14" ht="12.75">
      <c r="A8" s="134" t="s">
        <v>17</v>
      </c>
      <c r="B8" s="280">
        <f>+B10+B16+B24+B32+B43+B60+B69+B71</f>
        <v>115990</v>
      </c>
      <c r="C8" s="281">
        <f aca="true" t="shared" si="0" ref="C8:M8">+C10+C16+C24+C32+C43+C60+C69+C71</f>
        <v>106290</v>
      </c>
      <c r="D8" s="281">
        <f t="shared" si="0"/>
        <v>107929</v>
      </c>
      <c r="E8" s="281">
        <f t="shared" si="0"/>
        <v>87931</v>
      </c>
      <c r="F8" s="281">
        <f t="shared" si="0"/>
        <v>75436</v>
      </c>
      <c r="G8" s="281">
        <f t="shared" si="0"/>
        <v>77011</v>
      </c>
      <c r="H8" s="281">
        <f t="shared" si="0"/>
        <v>91906</v>
      </c>
      <c r="I8" s="281">
        <f t="shared" si="0"/>
        <v>78326</v>
      </c>
      <c r="J8" s="281">
        <f t="shared" si="0"/>
        <v>65258</v>
      </c>
      <c r="K8" s="281">
        <f t="shared" si="0"/>
        <v>68832</v>
      </c>
      <c r="L8" s="281">
        <f t="shared" si="0"/>
        <v>93995</v>
      </c>
      <c r="M8" s="281">
        <f t="shared" si="0"/>
        <v>119171</v>
      </c>
      <c r="N8" s="40">
        <f>N10+N16+N24+N32+N43+N60+N69+N71</f>
        <v>1088075</v>
      </c>
    </row>
    <row r="9" spans="1:14" ht="12.75">
      <c r="A9" s="135"/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188"/>
    </row>
    <row r="10" spans="1:14" s="285" customFormat="1" ht="12.75">
      <c r="A10" s="136" t="s">
        <v>454</v>
      </c>
      <c r="B10" s="266">
        <f>SUM(B12:B14)</f>
        <v>49762</v>
      </c>
      <c r="C10" s="262">
        <f aca="true" t="shared" si="1" ref="C10:M10">SUM(C12:C14)</f>
        <v>55176</v>
      </c>
      <c r="D10" s="262">
        <f t="shared" si="1"/>
        <v>60630</v>
      </c>
      <c r="E10" s="262">
        <f t="shared" si="1"/>
        <v>42444</v>
      </c>
      <c r="F10" s="262">
        <f t="shared" si="1"/>
        <v>34932</v>
      </c>
      <c r="G10" s="262">
        <f t="shared" si="1"/>
        <v>41788</v>
      </c>
      <c r="H10" s="262">
        <f t="shared" si="1"/>
        <v>44199</v>
      </c>
      <c r="I10" s="262">
        <f t="shared" si="1"/>
        <v>33807</v>
      </c>
      <c r="J10" s="262">
        <f t="shared" si="1"/>
        <v>21540</v>
      </c>
      <c r="K10" s="262">
        <f t="shared" si="1"/>
        <v>27380</v>
      </c>
      <c r="L10" s="262">
        <f t="shared" si="1"/>
        <v>44156</v>
      </c>
      <c r="M10" s="262">
        <f t="shared" si="1"/>
        <v>60039</v>
      </c>
      <c r="N10" s="167">
        <f>SUM(N12:N14)</f>
        <v>515853</v>
      </c>
    </row>
    <row r="11" spans="1:14" ht="12.75">
      <c r="A11" s="136"/>
      <c r="B11" s="263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188"/>
    </row>
    <row r="12" spans="1:14" ht="12.75">
      <c r="A12" s="135" t="s">
        <v>18</v>
      </c>
      <c r="B12" s="263">
        <v>7515</v>
      </c>
      <c r="C12" s="264">
        <v>8356</v>
      </c>
      <c r="D12" s="264">
        <v>7644</v>
      </c>
      <c r="E12" s="264">
        <v>3350</v>
      </c>
      <c r="F12" s="264">
        <v>1969</v>
      </c>
      <c r="G12" s="264">
        <v>1473</v>
      </c>
      <c r="H12" s="264">
        <v>2141</v>
      </c>
      <c r="I12" s="264">
        <v>1776</v>
      </c>
      <c r="J12" s="264">
        <v>1325</v>
      </c>
      <c r="K12" s="264">
        <v>2264</v>
      </c>
      <c r="L12" s="264">
        <v>5507</v>
      </c>
      <c r="M12" s="264">
        <v>9376</v>
      </c>
      <c r="N12" s="188">
        <f>SUM(B12:M12)</f>
        <v>52696</v>
      </c>
    </row>
    <row r="13" spans="1:14" ht="12.75">
      <c r="A13" s="135" t="s">
        <v>19</v>
      </c>
      <c r="B13" s="263">
        <v>39646</v>
      </c>
      <c r="C13" s="264">
        <v>44255</v>
      </c>
      <c r="D13" s="264">
        <v>50494</v>
      </c>
      <c r="E13" s="264">
        <v>36401</v>
      </c>
      <c r="F13" s="264">
        <v>30533</v>
      </c>
      <c r="G13" s="264">
        <v>38164</v>
      </c>
      <c r="H13" s="264">
        <v>38412</v>
      </c>
      <c r="I13" s="264">
        <v>28980</v>
      </c>
      <c r="J13" s="264">
        <v>17557</v>
      </c>
      <c r="K13" s="264">
        <v>22540</v>
      </c>
      <c r="L13" s="264">
        <v>36085</v>
      </c>
      <c r="M13" s="264">
        <v>46658</v>
      </c>
      <c r="N13" s="188">
        <f>SUM(B13:M13)</f>
        <v>429725</v>
      </c>
    </row>
    <row r="14" spans="1:14" ht="12.75">
      <c r="A14" s="135" t="s">
        <v>20</v>
      </c>
      <c r="B14" s="263">
        <v>2601</v>
      </c>
      <c r="C14" s="264">
        <v>2565</v>
      </c>
      <c r="D14" s="264">
        <v>2492</v>
      </c>
      <c r="E14" s="264">
        <v>2693</v>
      </c>
      <c r="F14" s="264">
        <v>2430</v>
      </c>
      <c r="G14" s="264">
        <v>2151</v>
      </c>
      <c r="H14" s="264">
        <v>3646</v>
      </c>
      <c r="I14" s="264">
        <v>3051</v>
      </c>
      <c r="J14" s="264">
        <v>2658</v>
      </c>
      <c r="K14" s="264">
        <v>2576</v>
      </c>
      <c r="L14" s="264">
        <v>2564</v>
      </c>
      <c r="M14" s="264">
        <v>4005</v>
      </c>
      <c r="N14" s="188">
        <f>SUM(B14:M14)</f>
        <v>33432</v>
      </c>
    </row>
    <row r="15" spans="1:14" ht="12.75">
      <c r="A15" s="135"/>
      <c r="B15" s="263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188"/>
    </row>
    <row r="16" spans="1:14" ht="12.75">
      <c r="A16" s="136" t="s">
        <v>455</v>
      </c>
      <c r="B16" s="266">
        <f>SUM(B18:B22)</f>
        <v>37307</v>
      </c>
      <c r="C16" s="262">
        <f aca="true" t="shared" si="2" ref="C16:M16">SUM(C18:C22)</f>
        <v>25211</v>
      </c>
      <c r="D16" s="262">
        <f t="shared" si="2"/>
        <v>23370</v>
      </c>
      <c r="E16" s="262">
        <f t="shared" si="2"/>
        <v>23739</v>
      </c>
      <c r="F16" s="262">
        <f t="shared" si="2"/>
        <v>22551</v>
      </c>
      <c r="G16" s="262">
        <f t="shared" si="2"/>
        <v>16855</v>
      </c>
      <c r="H16" s="262">
        <f t="shared" si="2"/>
        <v>22544</v>
      </c>
      <c r="I16" s="262">
        <f t="shared" si="2"/>
        <v>19635</v>
      </c>
      <c r="J16" s="262">
        <f t="shared" si="2"/>
        <v>23632</v>
      </c>
      <c r="K16" s="262">
        <f t="shared" si="2"/>
        <v>19630</v>
      </c>
      <c r="L16" s="262">
        <f t="shared" si="2"/>
        <v>23555</v>
      </c>
      <c r="M16" s="262">
        <f t="shared" si="2"/>
        <v>28437</v>
      </c>
      <c r="N16" s="167">
        <f>SUM(N18:N22)</f>
        <v>286466</v>
      </c>
    </row>
    <row r="17" spans="1:14" ht="12.75">
      <c r="A17" s="136"/>
      <c r="B17" s="263" t="s">
        <v>62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188"/>
    </row>
    <row r="18" spans="1:14" ht="12.75">
      <c r="A18" s="135" t="s">
        <v>21</v>
      </c>
      <c r="B18" s="263">
        <v>2601</v>
      </c>
      <c r="C18" s="264">
        <v>2333</v>
      </c>
      <c r="D18" s="264">
        <v>2801</v>
      </c>
      <c r="E18" s="264">
        <v>2772</v>
      </c>
      <c r="F18" s="264">
        <v>3243</v>
      </c>
      <c r="G18" s="264">
        <v>2569</v>
      </c>
      <c r="H18" s="264">
        <v>2506</v>
      </c>
      <c r="I18" s="264">
        <v>3290</v>
      </c>
      <c r="J18" s="264">
        <v>2906</v>
      </c>
      <c r="K18" s="264">
        <v>2605</v>
      </c>
      <c r="L18" s="264">
        <v>2644</v>
      </c>
      <c r="M18" s="264">
        <v>2921</v>
      </c>
      <c r="N18" s="188">
        <f>SUM(B18:M18)</f>
        <v>33191</v>
      </c>
    </row>
    <row r="19" spans="1:14" ht="12.75">
      <c r="A19" s="135" t="s">
        <v>22</v>
      </c>
      <c r="B19" s="263">
        <v>3170</v>
      </c>
      <c r="C19" s="264">
        <v>2124</v>
      </c>
      <c r="D19" s="264">
        <v>2328</v>
      </c>
      <c r="E19" s="264">
        <v>3094</v>
      </c>
      <c r="F19" s="264">
        <v>2514</v>
      </c>
      <c r="G19" s="264">
        <v>1829</v>
      </c>
      <c r="H19" s="264">
        <v>2529</v>
      </c>
      <c r="I19" s="264">
        <v>2724</v>
      </c>
      <c r="J19" s="264">
        <v>2573</v>
      </c>
      <c r="K19" s="264">
        <v>2255</v>
      </c>
      <c r="L19" s="264">
        <v>2747</v>
      </c>
      <c r="M19" s="264">
        <v>3262</v>
      </c>
      <c r="N19" s="188">
        <f>SUM(B19:M19)</f>
        <v>31149</v>
      </c>
    </row>
    <row r="20" spans="1:14" ht="12.75">
      <c r="A20" s="135" t="s">
        <v>23</v>
      </c>
      <c r="B20" s="263">
        <v>2456</v>
      </c>
      <c r="C20" s="264">
        <v>1820</v>
      </c>
      <c r="D20" s="264">
        <v>2323</v>
      </c>
      <c r="E20" s="264">
        <v>1921</v>
      </c>
      <c r="F20" s="264">
        <v>1914</v>
      </c>
      <c r="G20" s="264">
        <v>1505</v>
      </c>
      <c r="H20" s="264">
        <v>2038</v>
      </c>
      <c r="I20" s="264">
        <v>1714</v>
      </c>
      <c r="J20" s="264">
        <v>1963</v>
      </c>
      <c r="K20" s="264">
        <v>2344</v>
      </c>
      <c r="L20" s="264">
        <v>2344</v>
      </c>
      <c r="M20" s="264">
        <v>1996</v>
      </c>
      <c r="N20" s="188">
        <f>SUM(B20:M20)</f>
        <v>24338</v>
      </c>
    </row>
    <row r="21" spans="1:14" ht="12.75">
      <c r="A21" s="135" t="s">
        <v>24</v>
      </c>
      <c r="B21" s="263">
        <v>21448</v>
      </c>
      <c r="C21" s="264">
        <v>13068</v>
      </c>
      <c r="D21" s="264">
        <v>11007</v>
      </c>
      <c r="E21" s="264">
        <v>12384</v>
      </c>
      <c r="F21" s="264">
        <v>11177</v>
      </c>
      <c r="G21" s="264">
        <v>7415</v>
      </c>
      <c r="H21" s="264">
        <v>10768</v>
      </c>
      <c r="I21" s="264">
        <v>8083</v>
      </c>
      <c r="J21" s="264">
        <v>12399</v>
      </c>
      <c r="K21" s="264">
        <v>8632</v>
      </c>
      <c r="L21" s="264">
        <v>11418</v>
      </c>
      <c r="M21" s="264">
        <v>15343</v>
      </c>
      <c r="N21" s="188">
        <f>SUM(B21:M21)</f>
        <v>143142</v>
      </c>
    </row>
    <row r="22" spans="1:14" ht="12.75">
      <c r="A22" s="135" t="s">
        <v>25</v>
      </c>
      <c r="B22" s="263">
        <v>7632</v>
      </c>
      <c r="C22" s="264">
        <v>5866</v>
      </c>
      <c r="D22" s="264">
        <v>4911</v>
      </c>
      <c r="E22" s="264">
        <v>3568</v>
      </c>
      <c r="F22" s="264">
        <v>3703</v>
      </c>
      <c r="G22" s="264">
        <v>3537</v>
      </c>
      <c r="H22" s="264">
        <v>4703</v>
      </c>
      <c r="I22" s="264">
        <v>3824</v>
      </c>
      <c r="J22" s="264">
        <v>3791</v>
      </c>
      <c r="K22" s="264">
        <v>3794</v>
      </c>
      <c r="L22" s="264">
        <v>4402</v>
      </c>
      <c r="M22" s="264">
        <v>4915</v>
      </c>
      <c r="N22" s="188">
        <f>SUM(B22:M22)</f>
        <v>54646</v>
      </c>
    </row>
    <row r="23" spans="1:14" ht="12.75">
      <c r="A23" s="135"/>
      <c r="B23" s="263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188"/>
    </row>
    <row r="24" spans="1:14" s="285" customFormat="1" ht="12.75">
      <c r="A24" s="136" t="s">
        <v>26</v>
      </c>
      <c r="B24" s="266">
        <f>SUM(B26:B30)</f>
        <v>1045</v>
      </c>
      <c r="C24" s="262">
        <f aca="true" t="shared" si="3" ref="C24:M24">SUM(C26:C30)</f>
        <v>848</v>
      </c>
      <c r="D24" s="262">
        <f t="shared" si="3"/>
        <v>790</v>
      </c>
      <c r="E24" s="262">
        <f t="shared" si="3"/>
        <v>804</v>
      </c>
      <c r="F24" s="262">
        <f t="shared" si="3"/>
        <v>765</v>
      </c>
      <c r="G24" s="262">
        <f t="shared" si="3"/>
        <v>716</v>
      </c>
      <c r="H24" s="262">
        <f t="shared" si="3"/>
        <v>929</v>
      </c>
      <c r="I24" s="262">
        <f t="shared" si="3"/>
        <v>848</v>
      </c>
      <c r="J24" s="262">
        <f t="shared" si="3"/>
        <v>752</v>
      </c>
      <c r="K24" s="262">
        <f t="shared" si="3"/>
        <v>615</v>
      </c>
      <c r="L24" s="262">
        <f t="shared" si="3"/>
        <v>738</v>
      </c>
      <c r="M24" s="262">
        <f t="shared" si="3"/>
        <v>600</v>
      </c>
      <c r="N24" s="167">
        <f>SUM(N26:N30)</f>
        <v>9450</v>
      </c>
    </row>
    <row r="25" spans="1:14" ht="12.75">
      <c r="A25" s="136"/>
      <c r="B25" s="263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188"/>
    </row>
    <row r="26" spans="1:14" ht="12.75">
      <c r="A26" s="135" t="s">
        <v>27</v>
      </c>
      <c r="B26" s="263">
        <v>466</v>
      </c>
      <c r="C26" s="264">
        <v>237</v>
      </c>
      <c r="D26" s="264">
        <v>307</v>
      </c>
      <c r="E26" s="264">
        <v>282</v>
      </c>
      <c r="F26" s="264">
        <v>273</v>
      </c>
      <c r="G26" s="264">
        <v>225</v>
      </c>
      <c r="H26" s="264">
        <v>360</v>
      </c>
      <c r="I26" s="264">
        <v>314</v>
      </c>
      <c r="J26" s="264">
        <v>298</v>
      </c>
      <c r="K26" s="264">
        <v>244</v>
      </c>
      <c r="L26" s="264">
        <v>301</v>
      </c>
      <c r="M26" s="264">
        <v>263</v>
      </c>
      <c r="N26" s="188">
        <f>SUM(B26:M26)</f>
        <v>3570</v>
      </c>
    </row>
    <row r="27" spans="1:14" ht="12.75">
      <c r="A27" s="135" t="s">
        <v>28</v>
      </c>
      <c r="B27" s="263">
        <v>437</v>
      </c>
      <c r="C27" s="264">
        <v>462</v>
      </c>
      <c r="D27" s="264">
        <v>339</v>
      </c>
      <c r="E27" s="264">
        <v>397</v>
      </c>
      <c r="F27" s="264">
        <v>265</v>
      </c>
      <c r="G27" s="264">
        <v>266</v>
      </c>
      <c r="H27" s="264">
        <v>388</v>
      </c>
      <c r="I27" s="264">
        <v>307</v>
      </c>
      <c r="J27" s="264">
        <v>308</v>
      </c>
      <c r="K27" s="264">
        <v>249</v>
      </c>
      <c r="L27" s="264">
        <v>266</v>
      </c>
      <c r="M27" s="264">
        <v>222</v>
      </c>
      <c r="N27" s="188">
        <f>SUM(B27:M27)</f>
        <v>3906</v>
      </c>
    </row>
    <row r="28" spans="1:14" ht="12.75">
      <c r="A28" s="135" t="s">
        <v>29</v>
      </c>
      <c r="B28" s="263">
        <v>70</v>
      </c>
      <c r="C28" s="264">
        <v>88</v>
      </c>
      <c r="D28" s="264">
        <v>79</v>
      </c>
      <c r="E28" s="264">
        <v>63</v>
      </c>
      <c r="F28" s="264">
        <v>71</v>
      </c>
      <c r="G28" s="264">
        <v>64</v>
      </c>
      <c r="H28" s="264">
        <v>66</v>
      </c>
      <c r="I28" s="264">
        <v>82</v>
      </c>
      <c r="J28" s="264">
        <v>50</v>
      </c>
      <c r="K28" s="264">
        <v>48</v>
      </c>
      <c r="L28" s="264">
        <v>72</v>
      </c>
      <c r="M28" s="264">
        <v>49</v>
      </c>
      <c r="N28" s="188">
        <f>SUM(B28:M28)</f>
        <v>802</v>
      </c>
    </row>
    <row r="29" spans="1:14" ht="12.75">
      <c r="A29" s="135" t="s">
        <v>30</v>
      </c>
      <c r="B29" s="263">
        <v>42</v>
      </c>
      <c r="C29" s="264">
        <v>27</v>
      </c>
      <c r="D29" s="264">
        <v>30</v>
      </c>
      <c r="E29" s="264">
        <v>31</v>
      </c>
      <c r="F29" s="264">
        <v>61</v>
      </c>
      <c r="G29" s="264">
        <v>42</v>
      </c>
      <c r="H29" s="264">
        <v>30</v>
      </c>
      <c r="I29" s="264">
        <v>54</v>
      </c>
      <c r="J29" s="264">
        <v>31</v>
      </c>
      <c r="K29" s="264">
        <v>29</v>
      </c>
      <c r="L29" s="264">
        <v>54</v>
      </c>
      <c r="M29" s="264">
        <v>25</v>
      </c>
      <c r="N29" s="188">
        <f>SUM(B29:M29)</f>
        <v>456</v>
      </c>
    </row>
    <row r="30" spans="1:14" ht="12.75">
      <c r="A30" s="135" t="s">
        <v>31</v>
      </c>
      <c r="B30" s="263">
        <v>30</v>
      </c>
      <c r="C30" s="264">
        <v>34</v>
      </c>
      <c r="D30" s="264">
        <v>35</v>
      </c>
      <c r="E30" s="264">
        <v>31</v>
      </c>
      <c r="F30" s="264">
        <v>95</v>
      </c>
      <c r="G30" s="264">
        <v>119</v>
      </c>
      <c r="H30" s="264">
        <v>85</v>
      </c>
      <c r="I30" s="264">
        <v>91</v>
      </c>
      <c r="J30" s="264">
        <v>65</v>
      </c>
      <c r="K30" s="264">
        <v>45</v>
      </c>
      <c r="L30" s="264">
        <v>45</v>
      </c>
      <c r="M30" s="264">
        <v>41</v>
      </c>
      <c r="N30" s="188">
        <f>SUM(B30:M30)</f>
        <v>716</v>
      </c>
    </row>
    <row r="31" spans="1:14" ht="12.75">
      <c r="A31" s="135"/>
      <c r="B31" s="263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188"/>
    </row>
    <row r="32" spans="1:14" ht="12.75">
      <c r="A32" s="136" t="s">
        <v>456</v>
      </c>
      <c r="B32" s="266">
        <f>SUM(B34:B41)</f>
        <v>9989</v>
      </c>
      <c r="C32" s="262">
        <f aca="true" t="shared" si="4" ref="C32:M32">SUM(C34:C41)</f>
        <v>7210</v>
      </c>
      <c r="D32" s="262">
        <f t="shared" si="4"/>
        <v>7168</v>
      </c>
      <c r="E32" s="262">
        <f t="shared" si="4"/>
        <v>7142</v>
      </c>
      <c r="F32" s="262">
        <f t="shared" si="4"/>
        <v>6742</v>
      </c>
      <c r="G32" s="262">
        <f t="shared" si="4"/>
        <v>7323</v>
      </c>
      <c r="H32" s="262">
        <f t="shared" si="4"/>
        <v>8647</v>
      </c>
      <c r="I32" s="262">
        <f t="shared" si="4"/>
        <v>8590</v>
      </c>
      <c r="J32" s="262">
        <f t="shared" si="4"/>
        <v>7487</v>
      </c>
      <c r="K32" s="262">
        <f t="shared" si="4"/>
        <v>7976</v>
      </c>
      <c r="L32" s="262">
        <f t="shared" si="4"/>
        <v>7698</v>
      </c>
      <c r="M32" s="262">
        <f t="shared" si="4"/>
        <v>9640</v>
      </c>
      <c r="N32" s="167">
        <f>SUM(N34:N41)</f>
        <v>95612</v>
      </c>
    </row>
    <row r="33" spans="1:14" ht="12.75">
      <c r="A33" s="136"/>
      <c r="B33" s="263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188"/>
    </row>
    <row r="34" spans="1:14" ht="12.75">
      <c r="A34" s="135" t="s">
        <v>32</v>
      </c>
      <c r="B34" s="263">
        <v>2981</v>
      </c>
      <c r="C34" s="264">
        <v>1772</v>
      </c>
      <c r="D34" s="264">
        <v>1481</v>
      </c>
      <c r="E34" s="264">
        <v>1083</v>
      </c>
      <c r="F34" s="264">
        <v>849</v>
      </c>
      <c r="G34" s="264">
        <v>882</v>
      </c>
      <c r="H34" s="264">
        <v>1135</v>
      </c>
      <c r="I34" s="264">
        <v>939</v>
      </c>
      <c r="J34" s="264">
        <v>847</v>
      </c>
      <c r="K34" s="264">
        <v>1024</v>
      </c>
      <c r="L34" s="264">
        <v>1076</v>
      </c>
      <c r="M34" s="264">
        <v>1754</v>
      </c>
      <c r="N34" s="188">
        <f aca="true" t="shared" si="5" ref="N34:N41">SUM(B34:M34)</f>
        <v>15823</v>
      </c>
    </row>
    <row r="35" spans="1:14" ht="12.75">
      <c r="A35" s="135" t="s">
        <v>33</v>
      </c>
      <c r="B35" s="263">
        <v>461</v>
      </c>
      <c r="C35" s="264">
        <v>490</v>
      </c>
      <c r="D35" s="264">
        <v>506</v>
      </c>
      <c r="E35" s="264">
        <v>465</v>
      </c>
      <c r="F35" s="264">
        <v>427</v>
      </c>
      <c r="G35" s="264">
        <v>429</v>
      </c>
      <c r="H35" s="264">
        <v>549</v>
      </c>
      <c r="I35" s="264">
        <v>433</v>
      </c>
      <c r="J35" s="264">
        <v>384</v>
      </c>
      <c r="K35" s="264">
        <v>446</v>
      </c>
      <c r="L35" s="264">
        <v>469</v>
      </c>
      <c r="M35" s="264">
        <v>501</v>
      </c>
      <c r="N35" s="188">
        <f t="shared" si="5"/>
        <v>5560</v>
      </c>
    </row>
    <row r="36" spans="1:14" ht="12.75">
      <c r="A36" s="135" t="s">
        <v>34</v>
      </c>
      <c r="B36" s="263">
        <v>878</v>
      </c>
      <c r="C36" s="264">
        <v>986</v>
      </c>
      <c r="D36" s="264">
        <v>523</v>
      </c>
      <c r="E36" s="264">
        <v>395</v>
      </c>
      <c r="F36" s="264">
        <v>481</v>
      </c>
      <c r="G36" s="264">
        <v>518</v>
      </c>
      <c r="H36" s="264">
        <v>752</v>
      </c>
      <c r="I36" s="264">
        <v>634</v>
      </c>
      <c r="J36" s="264">
        <v>776</v>
      </c>
      <c r="K36" s="264">
        <v>604</v>
      </c>
      <c r="L36" s="264">
        <v>563</v>
      </c>
      <c r="M36" s="264">
        <v>514</v>
      </c>
      <c r="N36" s="188">
        <f t="shared" si="5"/>
        <v>7624</v>
      </c>
    </row>
    <row r="37" spans="1:14" ht="12.75">
      <c r="A37" s="135" t="s">
        <v>35</v>
      </c>
      <c r="B37" s="263">
        <v>3477</v>
      </c>
      <c r="C37" s="264">
        <v>2254</v>
      </c>
      <c r="D37" s="264">
        <v>2503</v>
      </c>
      <c r="E37" s="264">
        <v>3247</v>
      </c>
      <c r="F37" s="264">
        <v>2970</v>
      </c>
      <c r="G37" s="264">
        <v>3763</v>
      </c>
      <c r="H37" s="264">
        <v>3998</v>
      </c>
      <c r="I37" s="264">
        <v>3796</v>
      </c>
      <c r="J37" s="264">
        <v>2965</v>
      </c>
      <c r="K37" s="264">
        <v>3573</v>
      </c>
      <c r="L37" s="264">
        <v>3362</v>
      </c>
      <c r="M37" s="264">
        <v>4550</v>
      </c>
      <c r="N37" s="188">
        <f t="shared" si="5"/>
        <v>40458</v>
      </c>
    </row>
    <row r="38" spans="1:14" ht="12.75">
      <c r="A38" s="135" t="s">
        <v>36</v>
      </c>
      <c r="B38" s="263">
        <v>506</v>
      </c>
      <c r="C38" s="264">
        <v>369</v>
      </c>
      <c r="D38" s="264">
        <v>479</v>
      </c>
      <c r="E38" s="264">
        <v>404</v>
      </c>
      <c r="F38" s="264">
        <v>451</v>
      </c>
      <c r="G38" s="264">
        <v>327</v>
      </c>
      <c r="H38" s="264">
        <v>499</v>
      </c>
      <c r="I38" s="264">
        <v>541</v>
      </c>
      <c r="J38" s="264">
        <v>481</v>
      </c>
      <c r="K38" s="264">
        <v>520</v>
      </c>
      <c r="L38" s="264">
        <v>403</v>
      </c>
      <c r="M38" s="264">
        <v>455</v>
      </c>
      <c r="N38" s="188">
        <f t="shared" si="5"/>
        <v>5435</v>
      </c>
    </row>
    <row r="39" spans="1:14" ht="12.75">
      <c r="A39" s="135" t="s">
        <v>37</v>
      </c>
      <c r="B39" s="263">
        <v>645</v>
      </c>
      <c r="C39" s="264">
        <v>442</v>
      </c>
      <c r="D39" s="264">
        <v>564</v>
      </c>
      <c r="E39" s="264">
        <v>489</v>
      </c>
      <c r="F39" s="264">
        <v>579</v>
      </c>
      <c r="G39" s="264">
        <v>404</v>
      </c>
      <c r="H39" s="264">
        <v>629</v>
      </c>
      <c r="I39" s="264">
        <v>595</v>
      </c>
      <c r="J39" s="264">
        <v>611</v>
      </c>
      <c r="K39" s="264">
        <v>597</v>
      </c>
      <c r="L39" s="264">
        <v>643</v>
      </c>
      <c r="M39" s="264">
        <v>685</v>
      </c>
      <c r="N39" s="188">
        <f t="shared" si="5"/>
        <v>6883</v>
      </c>
    </row>
    <row r="40" spans="1:14" ht="12.75">
      <c r="A40" s="135" t="s">
        <v>38</v>
      </c>
      <c r="B40" s="263">
        <v>685</v>
      </c>
      <c r="C40" s="264">
        <v>635</v>
      </c>
      <c r="D40" s="264">
        <v>813</v>
      </c>
      <c r="E40" s="264">
        <v>775</v>
      </c>
      <c r="F40" s="264">
        <v>699</v>
      </c>
      <c r="G40" s="264">
        <v>705</v>
      </c>
      <c r="H40" s="264">
        <v>704</v>
      </c>
      <c r="I40" s="264">
        <v>1361</v>
      </c>
      <c r="J40" s="264">
        <v>1135</v>
      </c>
      <c r="K40" s="264">
        <v>886</v>
      </c>
      <c r="L40" s="264">
        <v>878</v>
      </c>
      <c r="M40" s="264">
        <v>866</v>
      </c>
      <c r="N40" s="188">
        <f t="shared" si="5"/>
        <v>10142</v>
      </c>
    </row>
    <row r="41" spans="1:14" ht="12.75">
      <c r="A41" s="135" t="s">
        <v>31</v>
      </c>
      <c r="B41" s="263">
        <v>356</v>
      </c>
      <c r="C41" s="264">
        <v>262</v>
      </c>
      <c r="D41" s="264">
        <v>299</v>
      </c>
      <c r="E41" s="264">
        <v>284</v>
      </c>
      <c r="F41" s="264">
        <v>286</v>
      </c>
      <c r="G41" s="264">
        <v>295</v>
      </c>
      <c r="H41" s="264">
        <v>381</v>
      </c>
      <c r="I41" s="264">
        <v>291</v>
      </c>
      <c r="J41" s="264">
        <v>288</v>
      </c>
      <c r="K41" s="264">
        <v>326</v>
      </c>
      <c r="L41" s="264">
        <v>304</v>
      </c>
      <c r="M41" s="264">
        <v>315</v>
      </c>
      <c r="N41" s="188">
        <f t="shared" si="5"/>
        <v>3687</v>
      </c>
    </row>
    <row r="42" spans="1:14" ht="12.75">
      <c r="A42" s="135"/>
      <c r="B42" s="263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188"/>
    </row>
    <row r="43" spans="1:14" ht="12.75">
      <c r="A43" s="136" t="s">
        <v>39</v>
      </c>
      <c r="B43" s="266">
        <f>SUM(B45:B58)</f>
        <v>15592</v>
      </c>
      <c r="C43" s="262">
        <f aca="true" t="shared" si="6" ref="C43:M43">SUM(C45:C58)</f>
        <v>15609</v>
      </c>
      <c r="D43" s="262">
        <f t="shared" si="6"/>
        <v>13333</v>
      </c>
      <c r="E43" s="262">
        <f t="shared" si="6"/>
        <v>11447</v>
      </c>
      <c r="F43" s="262">
        <f t="shared" si="6"/>
        <v>8206</v>
      </c>
      <c r="G43" s="262">
        <f t="shared" si="6"/>
        <v>8355</v>
      </c>
      <c r="H43" s="262">
        <f t="shared" si="6"/>
        <v>13197</v>
      </c>
      <c r="I43" s="262">
        <f t="shared" si="6"/>
        <v>12687</v>
      </c>
      <c r="J43" s="262">
        <f t="shared" si="6"/>
        <v>9667</v>
      </c>
      <c r="K43" s="262">
        <f t="shared" si="6"/>
        <v>11055</v>
      </c>
      <c r="L43" s="262">
        <f t="shared" si="6"/>
        <v>15069</v>
      </c>
      <c r="M43" s="262">
        <f t="shared" si="6"/>
        <v>17176</v>
      </c>
      <c r="N43" s="167">
        <f>SUM(N45:N58)</f>
        <v>151393</v>
      </c>
    </row>
    <row r="44" spans="1:14" ht="12.75">
      <c r="A44" s="136"/>
      <c r="B44" s="263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188"/>
    </row>
    <row r="45" spans="1:14" ht="12.75">
      <c r="A45" s="135" t="s">
        <v>40</v>
      </c>
      <c r="B45" s="263">
        <v>3637</v>
      </c>
      <c r="C45" s="264">
        <v>3361</v>
      </c>
      <c r="D45" s="264">
        <v>3015</v>
      </c>
      <c r="E45" s="264">
        <v>2041</v>
      </c>
      <c r="F45" s="264">
        <v>1250</v>
      </c>
      <c r="G45" s="264">
        <v>1085</v>
      </c>
      <c r="H45" s="264">
        <v>1753</v>
      </c>
      <c r="I45" s="264">
        <v>1537</v>
      </c>
      <c r="J45" s="264">
        <v>1381</v>
      </c>
      <c r="K45" s="264">
        <v>1461</v>
      </c>
      <c r="L45" s="264">
        <v>2644</v>
      </c>
      <c r="M45" s="264">
        <v>3310</v>
      </c>
      <c r="N45" s="188">
        <f aca="true" t="shared" si="7" ref="N45:N58">SUM(B45:M45)</f>
        <v>26475</v>
      </c>
    </row>
    <row r="46" spans="1:14" ht="12.75">
      <c r="A46" s="135" t="s">
        <v>41</v>
      </c>
      <c r="B46" s="263">
        <v>494</v>
      </c>
      <c r="C46" s="264">
        <v>520</v>
      </c>
      <c r="D46" s="264">
        <v>274</v>
      </c>
      <c r="E46" s="264">
        <v>192</v>
      </c>
      <c r="F46" s="264">
        <v>127</v>
      </c>
      <c r="G46" s="264">
        <v>115</v>
      </c>
      <c r="H46" s="264">
        <v>306</v>
      </c>
      <c r="I46" s="264">
        <v>221</v>
      </c>
      <c r="J46" s="264">
        <v>140</v>
      </c>
      <c r="K46" s="264">
        <v>206</v>
      </c>
      <c r="L46" s="264">
        <v>377</v>
      </c>
      <c r="M46" s="264">
        <v>394</v>
      </c>
      <c r="N46" s="188">
        <f t="shared" si="7"/>
        <v>3366</v>
      </c>
    </row>
    <row r="47" spans="1:14" ht="12.75">
      <c r="A47" s="135" t="s">
        <v>42</v>
      </c>
      <c r="B47" s="263">
        <v>304</v>
      </c>
      <c r="C47" s="264">
        <v>384</v>
      </c>
      <c r="D47" s="264">
        <v>327</v>
      </c>
      <c r="E47" s="264">
        <v>366</v>
      </c>
      <c r="F47" s="264">
        <v>173</v>
      </c>
      <c r="G47" s="264">
        <v>240</v>
      </c>
      <c r="H47" s="264">
        <v>487</v>
      </c>
      <c r="I47" s="264">
        <v>257</v>
      </c>
      <c r="J47" s="264">
        <v>242</v>
      </c>
      <c r="K47" s="264">
        <v>303</v>
      </c>
      <c r="L47" s="264">
        <v>406</v>
      </c>
      <c r="M47" s="264">
        <v>411</v>
      </c>
      <c r="N47" s="188">
        <f t="shared" si="7"/>
        <v>3900</v>
      </c>
    </row>
    <row r="48" spans="1:14" ht="12.75">
      <c r="A48" s="135" t="s">
        <v>43</v>
      </c>
      <c r="B48" s="263">
        <v>204</v>
      </c>
      <c r="C48" s="264">
        <v>195</v>
      </c>
      <c r="D48" s="264">
        <v>174</v>
      </c>
      <c r="E48" s="264">
        <v>172</v>
      </c>
      <c r="F48" s="264">
        <v>122</v>
      </c>
      <c r="G48" s="264">
        <v>135</v>
      </c>
      <c r="H48" s="264">
        <v>173</v>
      </c>
      <c r="I48" s="264">
        <v>82</v>
      </c>
      <c r="J48" s="264">
        <v>99</v>
      </c>
      <c r="K48" s="264">
        <v>118</v>
      </c>
      <c r="L48" s="264">
        <v>173</v>
      </c>
      <c r="M48" s="264">
        <v>161</v>
      </c>
      <c r="N48" s="188">
        <f t="shared" si="7"/>
        <v>1808</v>
      </c>
    </row>
    <row r="49" spans="1:14" ht="12.75">
      <c r="A49" s="135" t="s">
        <v>44</v>
      </c>
      <c r="B49" s="263">
        <v>1637</v>
      </c>
      <c r="C49" s="264">
        <v>1647</v>
      </c>
      <c r="D49" s="264">
        <v>1696</v>
      </c>
      <c r="E49" s="264">
        <v>1913</v>
      </c>
      <c r="F49" s="264">
        <v>1830</v>
      </c>
      <c r="G49" s="264">
        <v>1858</v>
      </c>
      <c r="H49" s="264">
        <v>2957</v>
      </c>
      <c r="I49" s="264">
        <v>3743</v>
      </c>
      <c r="J49" s="264">
        <v>2720</v>
      </c>
      <c r="K49" s="264">
        <v>2659</v>
      </c>
      <c r="L49" s="264">
        <v>2502</v>
      </c>
      <c r="M49" s="264">
        <v>1715</v>
      </c>
      <c r="N49" s="188">
        <f t="shared" si="7"/>
        <v>26877</v>
      </c>
    </row>
    <row r="50" spans="1:14" ht="12.75">
      <c r="A50" s="135" t="s">
        <v>45</v>
      </c>
      <c r="B50" s="263">
        <v>84</v>
      </c>
      <c r="C50" s="264">
        <v>99</v>
      </c>
      <c r="D50" s="264">
        <v>85</v>
      </c>
      <c r="E50" s="264">
        <v>63</v>
      </c>
      <c r="F50" s="264">
        <v>49</v>
      </c>
      <c r="G50" s="264">
        <v>63</v>
      </c>
      <c r="H50" s="264">
        <v>35</v>
      </c>
      <c r="I50" s="264">
        <v>40</v>
      </c>
      <c r="J50" s="264">
        <v>32</v>
      </c>
      <c r="K50" s="264">
        <v>61</v>
      </c>
      <c r="L50" s="264">
        <v>553</v>
      </c>
      <c r="M50" s="264">
        <v>1001</v>
      </c>
      <c r="N50" s="188">
        <f t="shared" si="7"/>
        <v>2165</v>
      </c>
    </row>
    <row r="51" spans="1:14" ht="12.75">
      <c r="A51" s="135" t="s">
        <v>46</v>
      </c>
      <c r="B51" s="263">
        <v>1299</v>
      </c>
      <c r="C51" s="264">
        <v>1450</v>
      </c>
      <c r="D51" s="264">
        <v>1188</v>
      </c>
      <c r="E51" s="264">
        <v>1034</v>
      </c>
      <c r="F51" s="264">
        <v>727</v>
      </c>
      <c r="G51" s="264">
        <v>669</v>
      </c>
      <c r="H51" s="264">
        <v>1294</v>
      </c>
      <c r="I51" s="264">
        <v>1066</v>
      </c>
      <c r="J51" s="264">
        <v>589</v>
      </c>
      <c r="K51" s="264">
        <v>799</v>
      </c>
      <c r="L51" s="264">
        <v>1268</v>
      </c>
      <c r="M51" s="264">
        <v>1414</v>
      </c>
      <c r="N51" s="188">
        <f t="shared" si="7"/>
        <v>12797</v>
      </c>
    </row>
    <row r="52" spans="1:14" ht="12.75">
      <c r="A52" s="135" t="s">
        <v>47</v>
      </c>
      <c r="B52" s="263">
        <v>1709</v>
      </c>
      <c r="C52" s="264">
        <v>1630</v>
      </c>
      <c r="D52" s="264">
        <v>1512</v>
      </c>
      <c r="E52" s="264">
        <v>1460</v>
      </c>
      <c r="F52" s="264">
        <v>1009</v>
      </c>
      <c r="G52" s="264">
        <v>1192</v>
      </c>
      <c r="H52" s="264">
        <v>2021</v>
      </c>
      <c r="I52" s="264">
        <v>1531</v>
      </c>
      <c r="J52" s="264">
        <v>1509</v>
      </c>
      <c r="K52" s="264">
        <v>1721</v>
      </c>
      <c r="L52" s="264">
        <v>1796</v>
      </c>
      <c r="M52" s="264">
        <v>1904</v>
      </c>
      <c r="N52" s="188">
        <f t="shared" si="7"/>
        <v>18994</v>
      </c>
    </row>
    <row r="53" spans="1:14" ht="12.75">
      <c r="A53" s="135" t="s">
        <v>48</v>
      </c>
      <c r="B53" s="263">
        <v>1824</v>
      </c>
      <c r="C53" s="264">
        <v>2119</v>
      </c>
      <c r="D53" s="264">
        <v>1750</v>
      </c>
      <c r="E53" s="264">
        <v>1591</v>
      </c>
      <c r="F53" s="264">
        <v>915</v>
      </c>
      <c r="G53" s="264">
        <v>931</v>
      </c>
      <c r="H53" s="264">
        <v>1441</v>
      </c>
      <c r="I53" s="264">
        <v>1214</v>
      </c>
      <c r="J53" s="264">
        <v>943</v>
      </c>
      <c r="K53" s="264">
        <v>1106</v>
      </c>
      <c r="L53" s="264">
        <v>2141</v>
      </c>
      <c r="M53" s="264">
        <v>2281</v>
      </c>
      <c r="N53" s="188">
        <f t="shared" si="7"/>
        <v>18256</v>
      </c>
    </row>
    <row r="54" spans="1:14" ht="12.75">
      <c r="A54" s="135" t="s">
        <v>49</v>
      </c>
      <c r="B54" s="263">
        <v>2335</v>
      </c>
      <c r="C54" s="264">
        <v>1895</v>
      </c>
      <c r="D54" s="264">
        <v>1419</v>
      </c>
      <c r="E54" s="264">
        <v>982</v>
      </c>
      <c r="F54" s="264">
        <v>852</v>
      </c>
      <c r="G54" s="264">
        <v>927</v>
      </c>
      <c r="H54" s="264">
        <v>1268</v>
      </c>
      <c r="I54" s="264">
        <v>1870</v>
      </c>
      <c r="J54" s="264">
        <v>837</v>
      </c>
      <c r="K54" s="264">
        <v>1169</v>
      </c>
      <c r="L54" s="264">
        <v>1260</v>
      </c>
      <c r="M54" s="264">
        <v>1922</v>
      </c>
      <c r="N54" s="188">
        <f t="shared" si="7"/>
        <v>16736</v>
      </c>
    </row>
    <row r="55" spans="1:14" ht="12.75">
      <c r="A55" s="135" t="s">
        <v>50</v>
      </c>
      <c r="B55" s="263">
        <v>166</v>
      </c>
      <c r="C55" s="264">
        <v>245</v>
      </c>
      <c r="D55" s="264">
        <v>145</v>
      </c>
      <c r="E55" s="264">
        <v>180</v>
      </c>
      <c r="F55" s="264">
        <v>133</v>
      </c>
      <c r="G55" s="264">
        <v>152</v>
      </c>
      <c r="H55" s="264">
        <v>131</v>
      </c>
      <c r="I55" s="264">
        <v>77</v>
      </c>
      <c r="J55" s="264">
        <v>124</v>
      </c>
      <c r="K55" s="264">
        <v>138</v>
      </c>
      <c r="L55" s="264">
        <v>180</v>
      </c>
      <c r="M55" s="264">
        <v>227</v>
      </c>
      <c r="N55" s="188">
        <f t="shared" si="7"/>
        <v>1898</v>
      </c>
    </row>
    <row r="56" spans="1:14" ht="12.75">
      <c r="A56" s="135" t="s">
        <v>51</v>
      </c>
      <c r="B56" s="263">
        <v>308</v>
      </c>
      <c r="C56" s="264">
        <v>356</v>
      </c>
      <c r="D56" s="264">
        <v>315</v>
      </c>
      <c r="E56" s="264">
        <v>274</v>
      </c>
      <c r="F56" s="264">
        <v>155</v>
      </c>
      <c r="G56" s="264">
        <v>203</v>
      </c>
      <c r="H56" s="264">
        <v>167</v>
      </c>
      <c r="I56" s="264">
        <v>143</v>
      </c>
      <c r="J56" s="264">
        <v>152</v>
      </c>
      <c r="K56" s="264">
        <v>201</v>
      </c>
      <c r="L56" s="264">
        <v>210</v>
      </c>
      <c r="M56" s="264">
        <v>514</v>
      </c>
      <c r="N56" s="188">
        <f t="shared" si="7"/>
        <v>2998</v>
      </c>
    </row>
    <row r="57" spans="1:14" ht="12.75">
      <c r="A57" s="135" t="s">
        <v>52</v>
      </c>
      <c r="B57" s="263">
        <v>1122</v>
      </c>
      <c r="C57" s="264">
        <v>1213</v>
      </c>
      <c r="D57" s="264">
        <v>923</v>
      </c>
      <c r="E57" s="264">
        <v>813</v>
      </c>
      <c r="F57" s="264">
        <v>527</v>
      </c>
      <c r="G57" s="264">
        <v>491</v>
      </c>
      <c r="H57" s="264">
        <v>861</v>
      </c>
      <c r="I57" s="264">
        <v>535</v>
      </c>
      <c r="J57" s="264">
        <v>557</v>
      </c>
      <c r="K57" s="264">
        <v>705</v>
      </c>
      <c r="L57" s="264">
        <v>1030</v>
      </c>
      <c r="M57" s="264">
        <v>1284</v>
      </c>
      <c r="N57" s="188">
        <f t="shared" si="7"/>
        <v>10061</v>
      </c>
    </row>
    <row r="58" spans="1:14" ht="12.75">
      <c r="A58" s="135" t="s">
        <v>31</v>
      </c>
      <c r="B58" s="263">
        <v>469</v>
      </c>
      <c r="C58" s="264">
        <v>495</v>
      </c>
      <c r="D58" s="264">
        <v>510</v>
      </c>
      <c r="E58" s="264">
        <v>366</v>
      </c>
      <c r="F58" s="264">
        <v>337</v>
      </c>
      <c r="G58" s="264">
        <v>294</v>
      </c>
      <c r="H58" s="264">
        <v>303</v>
      </c>
      <c r="I58" s="264">
        <v>371</v>
      </c>
      <c r="J58" s="264">
        <v>342</v>
      </c>
      <c r="K58" s="264">
        <v>408</v>
      </c>
      <c r="L58" s="264">
        <v>529</v>
      </c>
      <c r="M58" s="264">
        <v>638</v>
      </c>
      <c r="N58" s="188">
        <f t="shared" si="7"/>
        <v>5062</v>
      </c>
    </row>
    <row r="59" spans="1:14" ht="12.75">
      <c r="A59" s="135"/>
      <c r="B59" s="263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188"/>
    </row>
    <row r="60" spans="1:14" s="285" customFormat="1" ht="12.75">
      <c r="A60" s="136" t="s">
        <v>53</v>
      </c>
      <c r="B60" s="266">
        <f>SUM(B62:B67)</f>
        <v>1560</v>
      </c>
      <c r="C60" s="262">
        <f aca="true" t="shared" si="8" ref="C60:M60">SUM(C62:C67)</f>
        <v>1696</v>
      </c>
      <c r="D60" s="262">
        <f t="shared" si="8"/>
        <v>1931</v>
      </c>
      <c r="E60" s="262">
        <f t="shared" si="8"/>
        <v>1700</v>
      </c>
      <c r="F60" s="262">
        <f t="shared" si="8"/>
        <v>1572</v>
      </c>
      <c r="G60" s="262">
        <f t="shared" si="8"/>
        <v>1439</v>
      </c>
      <c r="H60" s="262">
        <f t="shared" si="8"/>
        <v>1772</v>
      </c>
      <c r="I60" s="262">
        <f t="shared" si="8"/>
        <v>2125</v>
      </c>
      <c r="J60" s="262">
        <f t="shared" si="8"/>
        <v>1648</v>
      </c>
      <c r="K60" s="262">
        <f t="shared" si="8"/>
        <v>1556</v>
      </c>
      <c r="L60" s="262">
        <f t="shared" si="8"/>
        <v>1836</v>
      </c>
      <c r="M60" s="262">
        <f t="shared" si="8"/>
        <v>2327</v>
      </c>
      <c r="N60" s="167">
        <f>SUM(N62:N67)</f>
        <v>21162</v>
      </c>
    </row>
    <row r="61" spans="1:14" ht="12.75">
      <c r="A61" s="136"/>
      <c r="B61" s="263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188"/>
    </row>
    <row r="62" spans="1:14" ht="12.75">
      <c r="A62" s="135" t="s">
        <v>54</v>
      </c>
      <c r="B62" s="263">
        <v>424</v>
      </c>
      <c r="C62" s="264">
        <v>453</v>
      </c>
      <c r="D62" s="264">
        <v>426</v>
      </c>
      <c r="E62" s="264">
        <v>456</v>
      </c>
      <c r="F62" s="264">
        <v>422</v>
      </c>
      <c r="G62" s="264">
        <v>381</v>
      </c>
      <c r="H62" s="264">
        <v>475</v>
      </c>
      <c r="I62" s="264">
        <v>738</v>
      </c>
      <c r="J62" s="264">
        <v>479</v>
      </c>
      <c r="K62" s="264">
        <v>319</v>
      </c>
      <c r="L62" s="264">
        <v>459</v>
      </c>
      <c r="M62" s="264">
        <v>516</v>
      </c>
      <c r="N62" s="188">
        <f aca="true" t="shared" si="9" ref="N62:N67">SUM(B62:M62)</f>
        <v>5548</v>
      </c>
    </row>
    <row r="63" spans="1:14" ht="12.75">
      <c r="A63" s="135" t="s">
        <v>55</v>
      </c>
      <c r="B63" s="263">
        <v>161</v>
      </c>
      <c r="C63" s="264">
        <v>176</v>
      </c>
      <c r="D63" s="264">
        <v>198</v>
      </c>
      <c r="E63" s="264">
        <v>219</v>
      </c>
      <c r="F63" s="264">
        <v>141</v>
      </c>
      <c r="G63" s="264">
        <v>164</v>
      </c>
      <c r="H63" s="264">
        <v>208</v>
      </c>
      <c r="I63" s="264">
        <v>177</v>
      </c>
      <c r="J63" s="264">
        <v>153</v>
      </c>
      <c r="K63" s="264">
        <v>146</v>
      </c>
      <c r="L63" s="264">
        <v>136</v>
      </c>
      <c r="M63" s="264">
        <v>180</v>
      </c>
      <c r="N63" s="188">
        <f t="shared" si="9"/>
        <v>2059</v>
      </c>
    </row>
    <row r="64" spans="1:14" ht="12.75">
      <c r="A64" s="135" t="s">
        <v>56</v>
      </c>
      <c r="B64" s="263">
        <v>288</v>
      </c>
      <c r="C64" s="264">
        <v>275</v>
      </c>
      <c r="D64" s="264">
        <v>263</v>
      </c>
      <c r="E64" s="264">
        <v>282</v>
      </c>
      <c r="F64" s="264">
        <v>313</v>
      </c>
      <c r="G64" s="264">
        <v>275</v>
      </c>
      <c r="H64" s="264">
        <v>377</v>
      </c>
      <c r="I64" s="264">
        <v>389</v>
      </c>
      <c r="J64" s="264">
        <v>397</v>
      </c>
      <c r="K64" s="264">
        <v>349</v>
      </c>
      <c r="L64" s="264">
        <v>293</v>
      </c>
      <c r="M64" s="264">
        <v>410</v>
      </c>
      <c r="N64" s="188">
        <f t="shared" si="9"/>
        <v>3911</v>
      </c>
    </row>
    <row r="65" spans="1:14" ht="12.75">
      <c r="A65" s="135" t="s">
        <v>57</v>
      </c>
      <c r="B65" s="263">
        <v>373</v>
      </c>
      <c r="C65" s="264">
        <v>487</v>
      </c>
      <c r="D65" s="264">
        <v>564</v>
      </c>
      <c r="E65" s="264">
        <v>452</v>
      </c>
      <c r="F65" s="264">
        <v>332</v>
      </c>
      <c r="G65" s="264">
        <v>317</v>
      </c>
      <c r="H65" s="264">
        <v>409</v>
      </c>
      <c r="I65" s="264">
        <v>522</v>
      </c>
      <c r="J65" s="264">
        <v>383</v>
      </c>
      <c r="K65" s="264">
        <v>374</v>
      </c>
      <c r="L65" s="264">
        <v>431</v>
      </c>
      <c r="M65" s="264">
        <v>649</v>
      </c>
      <c r="N65" s="188">
        <f t="shared" si="9"/>
        <v>5293</v>
      </c>
    </row>
    <row r="66" spans="1:14" ht="12.75">
      <c r="A66" s="135" t="s">
        <v>58</v>
      </c>
      <c r="B66" s="263">
        <v>97</v>
      </c>
      <c r="C66" s="264">
        <v>54</v>
      </c>
      <c r="D66" s="264">
        <v>181</v>
      </c>
      <c r="E66" s="264">
        <v>110</v>
      </c>
      <c r="F66" s="264">
        <v>114</v>
      </c>
      <c r="G66" s="264">
        <v>83</v>
      </c>
      <c r="H66" s="264">
        <v>47</v>
      </c>
      <c r="I66" s="264">
        <v>49</v>
      </c>
      <c r="J66" s="264">
        <v>56</v>
      </c>
      <c r="K66" s="264">
        <v>115</v>
      </c>
      <c r="L66" s="264">
        <v>186</v>
      </c>
      <c r="M66" s="264">
        <v>166</v>
      </c>
      <c r="N66" s="188">
        <f t="shared" si="9"/>
        <v>1258</v>
      </c>
    </row>
    <row r="67" spans="1:14" ht="12.75">
      <c r="A67" s="135" t="s">
        <v>31</v>
      </c>
      <c r="B67" s="263">
        <v>217</v>
      </c>
      <c r="C67" s="264">
        <v>251</v>
      </c>
      <c r="D67" s="264">
        <v>299</v>
      </c>
      <c r="E67" s="264">
        <v>181</v>
      </c>
      <c r="F67" s="264">
        <v>250</v>
      </c>
      <c r="G67" s="264">
        <v>219</v>
      </c>
      <c r="H67" s="264">
        <v>256</v>
      </c>
      <c r="I67" s="264">
        <v>250</v>
      </c>
      <c r="J67" s="264">
        <v>180</v>
      </c>
      <c r="K67" s="264">
        <v>253</v>
      </c>
      <c r="L67" s="264">
        <v>331</v>
      </c>
      <c r="M67" s="264">
        <v>406</v>
      </c>
      <c r="N67" s="188">
        <f t="shared" si="9"/>
        <v>3093</v>
      </c>
    </row>
    <row r="68" spans="1:14" ht="12.75">
      <c r="A68" s="135"/>
      <c r="B68" s="263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188"/>
    </row>
    <row r="69" spans="1:14" s="285" customFormat="1" ht="12.75">
      <c r="A69" s="136" t="s">
        <v>457</v>
      </c>
      <c r="B69" s="266">
        <v>79</v>
      </c>
      <c r="C69" s="262">
        <v>73</v>
      </c>
      <c r="D69" s="262">
        <v>70</v>
      </c>
      <c r="E69" s="262">
        <v>37</v>
      </c>
      <c r="F69" s="262">
        <v>70</v>
      </c>
      <c r="G69" s="262">
        <v>45</v>
      </c>
      <c r="H69" s="262">
        <v>84</v>
      </c>
      <c r="I69" s="262">
        <v>44</v>
      </c>
      <c r="J69" s="262">
        <v>48</v>
      </c>
      <c r="K69" s="262">
        <v>71</v>
      </c>
      <c r="L69" s="262">
        <v>81</v>
      </c>
      <c r="M69" s="262">
        <v>87</v>
      </c>
      <c r="N69" s="167">
        <f>SUM(B69:M69)</f>
        <v>789</v>
      </c>
    </row>
    <row r="70" spans="1:14" ht="12.75">
      <c r="A70" s="135"/>
      <c r="B70" s="263"/>
      <c r="C70" s="264"/>
      <c r="D70" s="264" t="s">
        <v>62</v>
      </c>
      <c r="E70" s="264"/>
      <c r="F70" s="264"/>
      <c r="G70" s="264"/>
      <c r="H70" s="264"/>
      <c r="I70" s="264"/>
      <c r="J70" s="264"/>
      <c r="K70" s="264"/>
      <c r="L70" s="264"/>
      <c r="M70" s="264"/>
      <c r="N70" s="167"/>
    </row>
    <row r="71" spans="1:14" s="285" customFormat="1" ht="12.75">
      <c r="A71" s="136" t="s">
        <v>59</v>
      </c>
      <c r="B71" s="266">
        <v>656</v>
      </c>
      <c r="C71" s="262">
        <v>467</v>
      </c>
      <c r="D71" s="262">
        <v>637</v>
      </c>
      <c r="E71" s="262">
        <v>618</v>
      </c>
      <c r="F71" s="262">
        <v>598</v>
      </c>
      <c r="G71" s="262">
        <v>490</v>
      </c>
      <c r="H71" s="262">
        <v>534</v>
      </c>
      <c r="I71" s="262">
        <v>590</v>
      </c>
      <c r="J71" s="262">
        <v>484</v>
      </c>
      <c r="K71" s="262">
        <v>549</v>
      </c>
      <c r="L71" s="262">
        <v>862</v>
      </c>
      <c r="M71" s="262">
        <v>865</v>
      </c>
      <c r="N71" s="167">
        <f>SUM(B71:M71)</f>
        <v>7350</v>
      </c>
    </row>
    <row r="72" spans="1:14" ht="13.5" thickBot="1">
      <c r="A72" s="132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294"/>
    </row>
  </sheetData>
  <printOptions horizontalCentered="1" verticalCentered="1"/>
  <pageMargins left="0.3937007874015748" right="0.3937007874015748" top="0.2362204724409449" bottom="0.3937007874015748" header="0.5118110236220472" footer="0.15748031496062992"/>
  <pageSetup fitToHeight="1" fitToWidth="1" horizontalDpi="180" verticalDpi="180" orientation="portrait" scale="83" r:id="rId1"/>
  <headerFooter alignWithMargins="0">
    <oddFooter>&amp;CAnuario Estadístico 2000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selection activeCell="B8" sqref="B8:D30"/>
    </sheetView>
  </sheetViews>
  <sheetFormatPr defaultColWidth="9.140625" defaultRowHeight="12.75"/>
  <cols>
    <col min="1" max="1" width="20.421875" style="0" customWidth="1"/>
    <col min="2" max="3" width="11.421875" style="0" customWidth="1"/>
    <col min="5" max="16384" width="11.421875" style="0" customWidth="1"/>
  </cols>
  <sheetData>
    <row r="1" spans="1:8" ht="12.75">
      <c r="A1" s="1" t="s">
        <v>103</v>
      </c>
      <c r="B1" s="1"/>
      <c r="C1" s="1"/>
      <c r="D1" s="1"/>
      <c r="E1" s="2"/>
      <c r="F1" s="2"/>
      <c r="G1" s="2"/>
      <c r="H1" s="2"/>
    </row>
    <row r="2" spans="1:8" ht="12.75">
      <c r="A2" s="1" t="s">
        <v>104</v>
      </c>
      <c r="B2" s="1"/>
      <c r="C2" s="1"/>
      <c r="D2" s="1"/>
      <c r="E2" s="2"/>
      <c r="F2" s="2"/>
      <c r="G2" s="2"/>
      <c r="H2" s="2"/>
    </row>
    <row r="3" spans="1:8" ht="12.75">
      <c r="A3" s="1" t="s">
        <v>472</v>
      </c>
      <c r="B3" s="1"/>
      <c r="C3" s="1"/>
      <c r="D3" s="1"/>
      <c r="E3" s="2"/>
      <c r="F3" s="2"/>
      <c r="G3" s="2"/>
      <c r="H3" s="2"/>
    </row>
    <row r="4" spans="1:8" ht="13.5" thickBot="1">
      <c r="A4" s="1"/>
      <c r="B4" s="1"/>
      <c r="C4" s="1"/>
      <c r="D4" s="1"/>
      <c r="E4" s="2"/>
      <c r="F4" s="2"/>
      <c r="G4" s="2"/>
      <c r="H4" s="2"/>
    </row>
    <row r="5" spans="1:8" ht="12.75">
      <c r="A5" s="3"/>
      <c r="B5" s="19"/>
      <c r="C5" s="4"/>
      <c r="D5" s="20"/>
      <c r="E5" s="19" t="s">
        <v>97</v>
      </c>
      <c r="F5" s="20" t="s">
        <v>97</v>
      </c>
      <c r="G5" s="19" t="s">
        <v>97</v>
      </c>
      <c r="H5" s="20" t="s">
        <v>97</v>
      </c>
    </row>
    <row r="6" spans="1:8" ht="12.75">
      <c r="A6" s="7" t="s">
        <v>3</v>
      </c>
      <c r="B6" s="21">
        <v>1998</v>
      </c>
      <c r="C6" s="8">
        <v>1999</v>
      </c>
      <c r="D6" s="190">
        <v>2000</v>
      </c>
      <c r="E6" s="22" t="s">
        <v>98</v>
      </c>
      <c r="F6" s="23" t="s">
        <v>99</v>
      </c>
      <c r="G6" s="22" t="s">
        <v>98</v>
      </c>
      <c r="H6" s="23" t="s">
        <v>99</v>
      </c>
    </row>
    <row r="7" spans="1:8" ht="13.5" thickBot="1">
      <c r="A7" s="9"/>
      <c r="B7" s="16"/>
      <c r="C7" s="11"/>
      <c r="D7" s="179"/>
      <c r="E7" s="24" t="s">
        <v>299</v>
      </c>
      <c r="F7" s="25"/>
      <c r="G7" s="24" t="s">
        <v>376</v>
      </c>
      <c r="H7" s="25"/>
    </row>
    <row r="8" spans="1:8" ht="12.75">
      <c r="A8" s="15" t="s">
        <v>17</v>
      </c>
      <c r="B8" s="48">
        <f>B10+B15+B22+B24+B26+B28</f>
        <v>189994</v>
      </c>
      <c r="C8" s="73">
        <f>C10+C15+C22+C24+C26+C28</f>
        <v>204635</v>
      </c>
      <c r="D8" s="74">
        <f>D10+D15+D22+D24+D26+D28</f>
        <v>180837</v>
      </c>
      <c r="E8" s="73">
        <f>+C8-B8</f>
        <v>14641</v>
      </c>
      <c r="F8" s="49">
        <f>+E8/B8*100</f>
        <v>7.706032822089119</v>
      </c>
      <c r="G8" s="48">
        <f>+D8-C8</f>
        <v>-23798</v>
      </c>
      <c r="H8" s="49">
        <f>+G8/C8*100</f>
        <v>-11.629486646956778</v>
      </c>
    </row>
    <row r="9" spans="1:8" ht="12.75">
      <c r="A9" s="16"/>
      <c r="B9" s="41"/>
      <c r="C9" s="36"/>
      <c r="D9" s="179"/>
      <c r="E9" s="36"/>
      <c r="F9" s="45"/>
      <c r="G9" s="41"/>
      <c r="H9" s="45"/>
    </row>
    <row r="10" spans="1:8" s="276" customFormat="1" ht="12.75">
      <c r="A10" s="287" t="s">
        <v>454</v>
      </c>
      <c r="B10" s="138">
        <f>SUM(B11:B13)</f>
        <v>9181</v>
      </c>
      <c r="C10" s="165">
        <f>SUM(C11:C13)</f>
        <v>9722</v>
      </c>
      <c r="D10" s="166">
        <f>SUM(D11:D13)</f>
        <v>10339</v>
      </c>
      <c r="E10" s="165">
        <f>+C10-B10</f>
        <v>541</v>
      </c>
      <c r="F10" s="139">
        <f>+E10/B10*100</f>
        <v>5.892604291471517</v>
      </c>
      <c r="G10" s="138">
        <f>+D10-C10</f>
        <v>617</v>
      </c>
      <c r="H10" s="139">
        <f>+G10/C10*100</f>
        <v>6.3464307755605835</v>
      </c>
    </row>
    <row r="11" spans="1:8" ht="12.75">
      <c r="A11" s="16" t="s">
        <v>18</v>
      </c>
      <c r="B11" s="41">
        <v>1611</v>
      </c>
      <c r="C11" s="36">
        <v>1691</v>
      </c>
      <c r="D11" s="179">
        <v>1990</v>
      </c>
      <c r="E11" s="186">
        <f>+C11-B11</f>
        <v>80</v>
      </c>
      <c r="F11" s="254">
        <f>+E11/B11*100</f>
        <v>4.9658597144630665</v>
      </c>
      <c r="G11" s="140">
        <f>+D11-C11</f>
        <v>299</v>
      </c>
      <c r="H11" s="254">
        <f>+G11/C11*100</f>
        <v>17.681845062093434</v>
      </c>
    </row>
    <row r="12" spans="1:8" ht="12.75">
      <c r="A12" s="16" t="s">
        <v>19</v>
      </c>
      <c r="B12" s="41">
        <v>6861</v>
      </c>
      <c r="C12" s="36">
        <v>7249</v>
      </c>
      <c r="D12" s="179">
        <v>7413</v>
      </c>
      <c r="E12" s="186">
        <f>+C12-B12</f>
        <v>388</v>
      </c>
      <c r="F12" s="254">
        <f>+E12/B12*100</f>
        <v>5.6551523101588685</v>
      </c>
      <c r="G12" s="140">
        <f>+D12-C12</f>
        <v>164</v>
      </c>
      <c r="H12" s="254">
        <f>+G12/C12*100</f>
        <v>2.262381018071458</v>
      </c>
    </row>
    <row r="13" spans="1:8" ht="12.75">
      <c r="A13" s="16" t="s">
        <v>20</v>
      </c>
      <c r="B13" s="41">
        <v>709</v>
      </c>
      <c r="C13" s="36">
        <v>782</v>
      </c>
      <c r="D13" s="179">
        <v>936</v>
      </c>
      <c r="E13" s="186">
        <f>+C13-B13</f>
        <v>73</v>
      </c>
      <c r="F13" s="254">
        <f>+E13/B13*100</f>
        <v>10.296191819464035</v>
      </c>
      <c r="G13" s="140">
        <f>+D13-C13</f>
        <v>154</v>
      </c>
      <c r="H13" s="254">
        <f>+G13/C13*100</f>
        <v>19.69309462915601</v>
      </c>
    </row>
    <row r="14" spans="1:8" ht="12.75">
      <c r="A14" s="16"/>
      <c r="B14" s="41"/>
      <c r="C14" s="36"/>
      <c r="D14" s="179"/>
      <c r="E14" s="36"/>
      <c r="F14" s="45"/>
      <c r="G14" s="41"/>
      <c r="H14" s="45"/>
    </row>
    <row r="15" spans="1:8" s="276" customFormat="1" ht="12.75">
      <c r="A15" s="287" t="s">
        <v>455</v>
      </c>
      <c r="B15" s="138">
        <f>SUM(B16:B20)</f>
        <v>168982</v>
      </c>
      <c r="C15" s="165">
        <f>SUM(C16:C20)</f>
        <v>183052</v>
      </c>
      <c r="D15" s="166">
        <f>SUM(D16:D20)</f>
        <v>156737</v>
      </c>
      <c r="E15" s="165">
        <f aca="true" t="shared" si="0" ref="E15:E20">+C15-B15</f>
        <v>14070</v>
      </c>
      <c r="F15" s="139">
        <f aca="true" t="shared" si="1" ref="F15:F20">+E15/B15*100</f>
        <v>8.326330615095099</v>
      </c>
      <c r="G15" s="138">
        <f aca="true" t="shared" si="2" ref="G15:G20">+D15-C15</f>
        <v>-26315</v>
      </c>
      <c r="H15" s="139">
        <f aca="true" t="shared" si="3" ref="H15:H20">+G15/C15*100</f>
        <v>-14.375696523392259</v>
      </c>
    </row>
    <row r="16" spans="1:8" ht="12.75">
      <c r="A16" s="16" t="s">
        <v>21</v>
      </c>
      <c r="B16" s="41">
        <v>6483</v>
      </c>
      <c r="C16" s="36">
        <v>8832</v>
      </c>
      <c r="D16" s="179">
        <v>8860</v>
      </c>
      <c r="E16" s="186">
        <f t="shared" si="0"/>
        <v>2349</v>
      </c>
      <c r="F16" s="254">
        <f t="shared" si="1"/>
        <v>36.233225358630264</v>
      </c>
      <c r="G16" s="140">
        <f t="shared" si="2"/>
        <v>28</v>
      </c>
      <c r="H16" s="254">
        <f t="shared" si="3"/>
        <v>0.3170289855072464</v>
      </c>
    </row>
    <row r="17" spans="1:8" ht="12.75">
      <c r="A17" s="16" t="s">
        <v>22</v>
      </c>
      <c r="B17" s="41">
        <v>9825</v>
      </c>
      <c r="C17" s="36">
        <v>12959</v>
      </c>
      <c r="D17" s="179">
        <v>13737</v>
      </c>
      <c r="E17" s="186">
        <f t="shared" si="0"/>
        <v>3134</v>
      </c>
      <c r="F17" s="254">
        <f t="shared" si="1"/>
        <v>31.89821882951654</v>
      </c>
      <c r="G17" s="140">
        <f t="shared" si="2"/>
        <v>778</v>
      </c>
      <c r="H17" s="254">
        <f t="shared" si="3"/>
        <v>6.003549656609306</v>
      </c>
    </row>
    <row r="18" spans="1:8" ht="12.75">
      <c r="A18" s="16" t="s">
        <v>23</v>
      </c>
      <c r="B18" s="41">
        <v>8202</v>
      </c>
      <c r="C18" s="36">
        <v>13696</v>
      </c>
      <c r="D18" s="179">
        <v>10744</v>
      </c>
      <c r="E18" s="186">
        <f t="shared" si="0"/>
        <v>5494</v>
      </c>
      <c r="F18" s="254">
        <f t="shared" si="1"/>
        <v>66.98366252133626</v>
      </c>
      <c r="G18" s="140">
        <f t="shared" si="2"/>
        <v>-2952</v>
      </c>
      <c r="H18" s="254">
        <f t="shared" si="3"/>
        <v>-21.55373831775701</v>
      </c>
    </row>
    <row r="19" spans="1:8" ht="12.75">
      <c r="A19" s="16" t="s">
        <v>24</v>
      </c>
      <c r="B19" s="41">
        <v>140003</v>
      </c>
      <c r="C19" s="36">
        <v>141119</v>
      </c>
      <c r="D19" s="179">
        <v>117028</v>
      </c>
      <c r="E19" s="186">
        <f t="shared" si="0"/>
        <v>1116</v>
      </c>
      <c r="F19" s="254">
        <f t="shared" si="1"/>
        <v>0.7971257758762312</v>
      </c>
      <c r="G19" s="140">
        <f t="shared" si="2"/>
        <v>-24091</v>
      </c>
      <c r="H19" s="254">
        <f t="shared" si="3"/>
        <v>-17.071407818932958</v>
      </c>
    </row>
    <row r="20" spans="1:8" ht="12.75">
      <c r="A20" s="16" t="s">
        <v>25</v>
      </c>
      <c r="B20" s="41">
        <v>4469</v>
      </c>
      <c r="C20" s="36">
        <v>6446</v>
      </c>
      <c r="D20" s="179">
        <v>6368</v>
      </c>
      <c r="E20" s="186">
        <f t="shared" si="0"/>
        <v>1977</v>
      </c>
      <c r="F20" s="254">
        <f t="shared" si="1"/>
        <v>44.238084582680685</v>
      </c>
      <c r="G20" s="140">
        <f t="shared" si="2"/>
        <v>-78</v>
      </c>
      <c r="H20" s="254">
        <f t="shared" si="3"/>
        <v>-1.2100527458889234</v>
      </c>
    </row>
    <row r="21" spans="1:8" ht="12.75">
      <c r="A21" s="16"/>
      <c r="B21" s="41"/>
      <c r="C21" s="36"/>
      <c r="D21" s="179"/>
      <c r="E21" s="36"/>
      <c r="F21" s="45"/>
      <c r="G21" s="41"/>
      <c r="H21" s="45"/>
    </row>
    <row r="22" spans="1:8" s="276" customFormat="1" ht="12.75">
      <c r="A22" s="287" t="s">
        <v>26</v>
      </c>
      <c r="B22" s="138">
        <v>137</v>
      </c>
      <c r="C22" s="165">
        <v>120</v>
      </c>
      <c r="D22" s="301">
        <v>313</v>
      </c>
      <c r="E22" s="165">
        <f>+C22-B22</f>
        <v>-17</v>
      </c>
      <c r="F22" s="139">
        <f>+E22/B22*100</f>
        <v>-12.408759124087592</v>
      </c>
      <c r="G22" s="138">
        <f>+D22-C22</f>
        <v>193</v>
      </c>
      <c r="H22" s="139">
        <f>+G22/C22*100</f>
        <v>160.83333333333334</v>
      </c>
    </row>
    <row r="23" spans="1:8" ht="12.75">
      <c r="A23" s="16"/>
      <c r="B23" s="41"/>
      <c r="C23" s="36"/>
      <c r="D23" s="179"/>
      <c r="E23" s="36"/>
      <c r="F23" s="45"/>
      <c r="G23" s="41"/>
      <c r="H23" s="45"/>
    </row>
    <row r="24" spans="1:8" s="276" customFormat="1" ht="12.75">
      <c r="A24" s="287" t="s">
        <v>456</v>
      </c>
      <c r="B24" s="138">
        <v>1662</v>
      </c>
      <c r="C24" s="165">
        <v>1642</v>
      </c>
      <c r="D24" s="301">
        <v>1801</v>
      </c>
      <c r="E24" s="165">
        <f>+C24-B24</f>
        <v>-20</v>
      </c>
      <c r="F24" s="139">
        <f>+E24/B24*100</f>
        <v>-1.203369434416366</v>
      </c>
      <c r="G24" s="138">
        <f>+D24-C24</f>
        <v>159</v>
      </c>
      <c r="H24" s="139">
        <f>+G24/C24*100</f>
        <v>9.683313032886723</v>
      </c>
    </row>
    <row r="25" spans="1:8" ht="12.75">
      <c r="A25" s="16"/>
      <c r="B25" s="41"/>
      <c r="C25" s="36"/>
      <c r="D25" s="179"/>
      <c r="E25" s="36"/>
      <c r="F25" s="45"/>
      <c r="G25" s="41"/>
      <c r="H25" s="45"/>
    </row>
    <row r="26" spans="1:8" s="276" customFormat="1" ht="12.75">
      <c r="A26" s="287" t="s">
        <v>39</v>
      </c>
      <c r="B26" s="138">
        <v>8219</v>
      </c>
      <c r="C26" s="165">
        <v>8344</v>
      </c>
      <c r="D26" s="301">
        <v>9323</v>
      </c>
      <c r="E26" s="165">
        <f>+C26-B26</f>
        <v>125</v>
      </c>
      <c r="F26" s="139">
        <f>+E26/B26*100</f>
        <v>1.5208662854361845</v>
      </c>
      <c r="G26" s="138">
        <f>+D26-C26</f>
        <v>979</v>
      </c>
      <c r="H26" s="139">
        <f>+G26/C26*100</f>
        <v>11.732981783317353</v>
      </c>
    </row>
    <row r="27" spans="1:8" ht="12.75">
      <c r="A27" s="16"/>
      <c r="B27" s="41"/>
      <c r="C27" s="36"/>
      <c r="D27" s="179"/>
      <c r="E27" s="36"/>
      <c r="F27" s="45"/>
      <c r="G27" s="41"/>
      <c r="H27" s="45"/>
    </row>
    <row r="28" spans="1:8" s="276" customFormat="1" ht="12.75">
      <c r="A28" s="287" t="s">
        <v>59</v>
      </c>
      <c r="B28" s="138">
        <v>1813</v>
      </c>
      <c r="C28" s="165">
        <v>1755</v>
      </c>
      <c r="D28" s="301">
        <f>1660+51+613</f>
        <v>2324</v>
      </c>
      <c r="E28" s="165">
        <f>+C28-B28</f>
        <v>-58</v>
      </c>
      <c r="F28" s="139">
        <f>+E28/B28*100</f>
        <v>-3.1991174848317705</v>
      </c>
      <c r="G28" s="138">
        <f>+D28-C28</f>
        <v>569</v>
      </c>
      <c r="H28" s="139">
        <f>+G28/C28*100</f>
        <v>32.42165242165242</v>
      </c>
    </row>
    <row r="29" spans="1:8" ht="12.75">
      <c r="A29" s="16"/>
      <c r="B29" s="41"/>
      <c r="C29" s="36"/>
      <c r="D29" s="42"/>
      <c r="E29" s="36"/>
      <c r="F29" s="17"/>
      <c r="G29" s="16"/>
      <c r="H29" s="17"/>
    </row>
    <row r="30" spans="1:8" ht="13.5" thickBot="1">
      <c r="A30" s="13"/>
      <c r="B30" s="13"/>
      <c r="C30" s="10"/>
      <c r="D30" s="14"/>
      <c r="E30" s="10"/>
      <c r="F30" s="14"/>
      <c r="G30" s="13"/>
      <c r="H30" s="14"/>
    </row>
  </sheetData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portrait" r:id="rId1"/>
  <headerFooter alignWithMargins="0">
    <oddFooter>&amp;CAnuario Estadístico 2000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A4" sqref="A4"/>
    </sheetView>
  </sheetViews>
  <sheetFormatPr defaultColWidth="9.140625" defaultRowHeight="12.75"/>
  <cols>
    <col min="1" max="1" width="20.421875" style="0" customWidth="1"/>
    <col min="2" max="16384" width="11.421875" style="0" customWidth="1"/>
  </cols>
  <sheetData>
    <row r="1" spans="1:8" ht="12.75">
      <c r="A1" s="1" t="s">
        <v>105</v>
      </c>
      <c r="B1" s="1"/>
      <c r="C1" s="1"/>
      <c r="D1" s="1"/>
      <c r="E1" s="2"/>
      <c r="F1" s="2"/>
      <c r="G1" s="2"/>
      <c r="H1" s="2"/>
    </row>
    <row r="2" spans="1:8" ht="12.75">
      <c r="A2" s="1" t="s">
        <v>106</v>
      </c>
      <c r="B2" s="1"/>
      <c r="C2" s="1"/>
      <c r="D2" s="1"/>
      <c r="E2" s="2"/>
      <c r="F2" s="2"/>
      <c r="G2" s="2"/>
      <c r="H2" s="2"/>
    </row>
    <row r="3" spans="1:8" ht="12.75">
      <c r="A3" s="1" t="s">
        <v>564</v>
      </c>
      <c r="B3" s="1"/>
      <c r="C3" s="1"/>
      <c r="D3" s="1"/>
      <c r="E3" s="2"/>
      <c r="F3" s="2"/>
      <c r="G3" s="2"/>
      <c r="H3" s="2"/>
    </row>
    <row r="4" spans="1:8" ht="13.5" thickBot="1">
      <c r="A4" s="1"/>
      <c r="B4" s="1"/>
      <c r="C4" s="1"/>
      <c r="D4" s="1"/>
      <c r="E4" s="2"/>
      <c r="F4" s="2"/>
      <c r="G4" s="2"/>
      <c r="H4" s="2"/>
    </row>
    <row r="5" spans="1:8" ht="12.75">
      <c r="A5" s="3"/>
      <c r="B5" s="19"/>
      <c r="C5" s="4"/>
      <c r="D5" s="20"/>
      <c r="E5" s="19" t="s">
        <v>97</v>
      </c>
      <c r="F5" s="20" t="s">
        <v>97</v>
      </c>
      <c r="G5" s="19" t="s">
        <v>97</v>
      </c>
      <c r="H5" s="20" t="s">
        <v>97</v>
      </c>
    </row>
    <row r="6" spans="1:8" ht="12.75">
      <c r="A6" s="7" t="s">
        <v>3</v>
      </c>
      <c r="B6" s="21">
        <v>1998</v>
      </c>
      <c r="C6" s="8">
        <v>1999</v>
      </c>
      <c r="D6" s="190">
        <v>2000</v>
      </c>
      <c r="E6" s="22" t="s">
        <v>98</v>
      </c>
      <c r="F6" s="23" t="s">
        <v>99</v>
      </c>
      <c r="G6" s="22" t="s">
        <v>98</v>
      </c>
      <c r="H6" s="23" t="s">
        <v>99</v>
      </c>
    </row>
    <row r="7" spans="1:8" ht="13.5" thickBot="1">
      <c r="A7" s="9"/>
      <c r="B7" s="16"/>
      <c r="C7" s="11"/>
      <c r="D7" s="179"/>
      <c r="E7" s="24" t="s">
        <v>100</v>
      </c>
      <c r="F7" s="25"/>
      <c r="G7" s="24" t="s">
        <v>299</v>
      </c>
      <c r="H7" s="25"/>
    </row>
    <row r="8" spans="1:8" ht="12.75">
      <c r="A8" s="15" t="s">
        <v>17</v>
      </c>
      <c r="B8" s="48">
        <f>+(B10+B15+B22+B24+B26+B28)</f>
        <v>51230</v>
      </c>
      <c r="C8" s="73">
        <f>+(C10+C15+C22+C24+C26+C28)</f>
        <v>58393</v>
      </c>
      <c r="D8" s="74">
        <f>+(D10+D15+D22+D24+D26+D28)</f>
        <v>62703</v>
      </c>
      <c r="E8" s="73">
        <f>+C8-B8</f>
        <v>7163</v>
      </c>
      <c r="F8" s="49">
        <f>+E8/B8*100</f>
        <v>13.982041772398984</v>
      </c>
      <c r="G8" s="48">
        <f>+D8-C8</f>
        <v>4310</v>
      </c>
      <c r="H8" s="49">
        <f>+G8/C8*100</f>
        <v>7.3810216978062435</v>
      </c>
    </row>
    <row r="9" spans="1:8" ht="12.75">
      <c r="A9" s="16"/>
      <c r="B9" s="41"/>
      <c r="C9" s="36"/>
      <c r="D9" s="179"/>
      <c r="E9" s="36"/>
      <c r="F9" s="45"/>
      <c r="G9" s="41"/>
      <c r="H9" s="45"/>
    </row>
    <row r="10" spans="1:8" s="276" customFormat="1" ht="12.75">
      <c r="A10" s="287" t="s">
        <v>454</v>
      </c>
      <c r="B10" s="138">
        <f>+SUM(B11:B13)</f>
        <v>4996</v>
      </c>
      <c r="C10" s="165">
        <f>+SUM(C11:C13)</f>
        <v>6063</v>
      </c>
      <c r="D10" s="166">
        <f>+SUM(D11:D13)</f>
        <v>5943</v>
      </c>
      <c r="E10" s="165">
        <f>+C10-B10</f>
        <v>1067</v>
      </c>
      <c r="F10" s="139">
        <f>+E10/B10*100</f>
        <v>21.35708566853483</v>
      </c>
      <c r="G10" s="138">
        <f>+D10-C10</f>
        <v>-120</v>
      </c>
      <c r="H10" s="139">
        <f>+G10/C10*100</f>
        <v>-1.979218208807521</v>
      </c>
    </row>
    <row r="11" spans="1:8" ht="12.75">
      <c r="A11" s="16" t="s">
        <v>18</v>
      </c>
      <c r="B11" s="41">
        <v>740</v>
      </c>
      <c r="C11" s="36">
        <v>931</v>
      </c>
      <c r="D11" s="179">
        <v>1018</v>
      </c>
      <c r="E11" s="186">
        <f>+C11-B11</f>
        <v>191</v>
      </c>
      <c r="F11" s="254">
        <f>+E11/B11*100</f>
        <v>25.810810810810807</v>
      </c>
      <c r="G11" s="140">
        <f>+D11-C11</f>
        <v>87</v>
      </c>
      <c r="H11" s="254">
        <f>+G11/C11*100</f>
        <v>9.344790547798066</v>
      </c>
    </row>
    <row r="12" spans="1:8" ht="12.75">
      <c r="A12" s="16" t="s">
        <v>19</v>
      </c>
      <c r="B12" s="41">
        <v>3827</v>
      </c>
      <c r="C12" s="36">
        <v>4776</v>
      </c>
      <c r="D12" s="179">
        <v>4475</v>
      </c>
      <c r="E12" s="186">
        <f>+C12-B12</f>
        <v>949</v>
      </c>
      <c r="F12" s="254">
        <f>+E12/B12*100</f>
        <v>24.79749150770839</v>
      </c>
      <c r="G12" s="140">
        <f>+D12-C12</f>
        <v>-301</v>
      </c>
      <c r="H12" s="254">
        <f>+G12/C12*100</f>
        <v>-6.302345058626465</v>
      </c>
    </row>
    <row r="13" spans="1:8" ht="12.75">
      <c r="A13" s="16" t="s">
        <v>20</v>
      </c>
      <c r="B13" s="41">
        <v>429</v>
      </c>
      <c r="C13" s="36">
        <v>356</v>
      </c>
      <c r="D13" s="179">
        <v>450</v>
      </c>
      <c r="E13" s="186">
        <f>+C13-B13</f>
        <v>-73</v>
      </c>
      <c r="F13" s="254">
        <f>+E13/B13*100</f>
        <v>-17.016317016317018</v>
      </c>
      <c r="G13" s="140">
        <f>+D13-C13</f>
        <v>94</v>
      </c>
      <c r="H13" s="254">
        <f>+G13/C13*100</f>
        <v>26.40449438202247</v>
      </c>
    </row>
    <row r="14" spans="1:8" ht="12.75">
      <c r="A14" s="16"/>
      <c r="B14" s="41"/>
      <c r="C14" s="36"/>
      <c r="D14" s="179"/>
      <c r="E14" s="36"/>
      <c r="F14" s="45"/>
      <c r="G14" s="41"/>
      <c r="H14" s="45"/>
    </row>
    <row r="15" spans="1:8" s="276" customFormat="1" ht="12.75">
      <c r="A15" s="287" t="s">
        <v>455</v>
      </c>
      <c r="B15" s="138">
        <f>+SUM(B16:B20)</f>
        <v>39078</v>
      </c>
      <c r="C15" s="165">
        <f>+SUM(C16:C20)</f>
        <v>43687</v>
      </c>
      <c r="D15" s="166">
        <f>+SUM(D16:D20)</f>
        <v>45939</v>
      </c>
      <c r="E15" s="165">
        <f aca="true" t="shared" si="0" ref="E15:E20">+C15-B15</f>
        <v>4609</v>
      </c>
      <c r="F15" s="139">
        <f aca="true" t="shared" si="1" ref="F15:F20">+E15/B15*100</f>
        <v>11.794359997952812</v>
      </c>
      <c r="G15" s="138">
        <f aca="true" t="shared" si="2" ref="G15:G20">+D15-C15</f>
        <v>2252</v>
      </c>
      <c r="H15" s="139">
        <f aca="true" t="shared" si="3" ref="H15:H20">+G15/C15*100</f>
        <v>5.154851557671618</v>
      </c>
    </row>
    <row r="16" spans="1:8" ht="12.75">
      <c r="A16" s="16" t="s">
        <v>21</v>
      </c>
      <c r="B16" s="41">
        <v>1560</v>
      </c>
      <c r="C16" s="36">
        <v>1985</v>
      </c>
      <c r="D16" s="179">
        <v>2116</v>
      </c>
      <c r="E16" s="186">
        <f t="shared" si="0"/>
        <v>425</v>
      </c>
      <c r="F16" s="254">
        <f t="shared" si="1"/>
        <v>27.24358974358974</v>
      </c>
      <c r="G16" s="140">
        <f t="shared" si="2"/>
        <v>131</v>
      </c>
      <c r="H16" s="254">
        <f t="shared" si="3"/>
        <v>6.599496221662468</v>
      </c>
    </row>
    <row r="17" spans="1:8" ht="12.75">
      <c r="A17" s="16" t="s">
        <v>22</v>
      </c>
      <c r="B17" s="41">
        <v>2143</v>
      </c>
      <c r="C17" s="36">
        <v>2402</v>
      </c>
      <c r="D17" s="179">
        <v>2481</v>
      </c>
      <c r="E17" s="186">
        <f t="shared" si="0"/>
        <v>259</v>
      </c>
      <c r="F17" s="254">
        <f t="shared" si="1"/>
        <v>12.085860942603826</v>
      </c>
      <c r="G17" s="140">
        <f t="shared" si="2"/>
        <v>79</v>
      </c>
      <c r="H17" s="254">
        <f t="shared" si="3"/>
        <v>3.288925895087427</v>
      </c>
    </row>
    <row r="18" spans="1:8" ht="12.75">
      <c r="A18" s="16" t="s">
        <v>23</v>
      </c>
      <c r="B18" s="41">
        <v>3213</v>
      </c>
      <c r="C18" s="36">
        <v>4399</v>
      </c>
      <c r="D18" s="179">
        <v>4063</v>
      </c>
      <c r="E18" s="186">
        <f t="shared" si="0"/>
        <v>1186</v>
      </c>
      <c r="F18" s="254">
        <f t="shared" si="1"/>
        <v>36.912542794895735</v>
      </c>
      <c r="G18" s="140">
        <f t="shared" si="2"/>
        <v>-336</v>
      </c>
      <c r="H18" s="254">
        <f t="shared" si="3"/>
        <v>-7.638099568083654</v>
      </c>
    </row>
    <row r="19" spans="1:8" ht="12.75">
      <c r="A19" s="16" t="s">
        <v>24</v>
      </c>
      <c r="B19" s="41">
        <v>4714</v>
      </c>
      <c r="C19" s="36">
        <v>6192</v>
      </c>
      <c r="D19" s="179">
        <v>6661</v>
      </c>
      <c r="E19" s="186">
        <f t="shared" si="0"/>
        <v>1478</v>
      </c>
      <c r="F19" s="254">
        <f t="shared" si="1"/>
        <v>31.353415358506574</v>
      </c>
      <c r="G19" s="140">
        <f t="shared" si="2"/>
        <v>469</v>
      </c>
      <c r="H19" s="254">
        <f t="shared" si="3"/>
        <v>7.5742894056847545</v>
      </c>
    </row>
    <row r="20" spans="1:8" ht="12.75">
      <c r="A20" s="16" t="s">
        <v>25</v>
      </c>
      <c r="B20" s="41">
        <v>27448</v>
      </c>
      <c r="C20" s="36">
        <v>28709</v>
      </c>
      <c r="D20" s="179">
        <v>30618</v>
      </c>
      <c r="E20" s="186">
        <f t="shared" si="0"/>
        <v>1261</v>
      </c>
      <c r="F20" s="254">
        <f t="shared" si="1"/>
        <v>4.594141649664821</v>
      </c>
      <c r="G20" s="140">
        <f t="shared" si="2"/>
        <v>1909</v>
      </c>
      <c r="H20" s="254">
        <f t="shared" si="3"/>
        <v>6.649482740603991</v>
      </c>
    </row>
    <row r="21" spans="1:8" ht="12.75">
      <c r="A21" s="16"/>
      <c r="B21" s="41"/>
      <c r="C21" s="36"/>
      <c r="D21" s="179"/>
      <c r="E21" s="36"/>
      <c r="F21" s="45"/>
      <c r="G21" s="41"/>
      <c r="H21" s="45"/>
    </row>
    <row r="22" spans="1:8" s="276" customFormat="1" ht="12.75">
      <c r="A22" s="287" t="s">
        <v>26</v>
      </c>
      <c r="B22" s="138">
        <v>168</v>
      </c>
      <c r="C22" s="165">
        <v>186</v>
      </c>
      <c r="D22" s="301">
        <v>318</v>
      </c>
      <c r="E22" s="165">
        <f>+C22-B22</f>
        <v>18</v>
      </c>
      <c r="F22" s="139">
        <f>+E22/B22*100</f>
        <v>10.714285714285714</v>
      </c>
      <c r="G22" s="138">
        <f>+D22-C22</f>
        <v>132</v>
      </c>
      <c r="H22" s="139">
        <f>+G22/C22*100</f>
        <v>70.96774193548387</v>
      </c>
    </row>
    <row r="23" spans="1:8" ht="12.75">
      <c r="A23" s="16"/>
      <c r="B23" s="41"/>
      <c r="C23" s="36"/>
      <c r="D23" s="179"/>
      <c r="E23" s="36"/>
      <c r="F23" s="45"/>
      <c r="G23" s="41"/>
      <c r="H23" s="45"/>
    </row>
    <row r="24" spans="1:8" s="276" customFormat="1" ht="12.75">
      <c r="A24" s="287" t="s">
        <v>456</v>
      </c>
      <c r="B24" s="138">
        <v>3048</v>
      </c>
      <c r="C24" s="165">
        <v>3837</v>
      </c>
      <c r="D24" s="301">
        <v>4934</v>
      </c>
      <c r="E24" s="165">
        <f>+C24-B24</f>
        <v>789</v>
      </c>
      <c r="F24" s="139">
        <f>+E24/B24*100</f>
        <v>25.88582677165354</v>
      </c>
      <c r="G24" s="138">
        <f>+D24-C24</f>
        <v>1097</v>
      </c>
      <c r="H24" s="139">
        <f>+G24/C24*100</f>
        <v>28.590044305446966</v>
      </c>
    </row>
    <row r="25" spans="1:8" ht="12.75">
      <c r="A25" s="16"/>
      <c r="B25" s="41"/>
      <c r="C25" s="36"/>
      <c r="D25" s="179"/>
      <c r="E25" s="36"/>
      <c r="F25" s="45"/>
      <c r="G25" s="41"/>
      <c r="H25" s="45"/>
    </row>
    <row r="26" spans="1:8" s="276" customFormat="1" ht="12.75">
      <c r="A26" s="287" t="s">
        <v>39</v>
      </c>
      <c r="B26" s="138">
        <v>3080</v>
      </c>
      <c r="C26" s="165">
        <v>3631</v>
      </c>
      <c r="D26" s="301">
        <v>4538</v>
      </c>
      <c r="E26" s="165">
        <f>+C26-B26</f>
        <v>551</v>
      </c>
      <c r="F26" s="139">
        <f>+E26/B26*100</f>
        <v>17.88961038961039</v>
      </c>
      <c r="G26" s="138">
        <f>+D26-C26</f>
        <v>907</v>
      </c>
      <c r="H26" s="139">
        <f>+G26/C26*100</f>
        <v>24.979344533186453</v>
      </c>
    </row>
    <row r="27" spans="1:8" ht="12.75">
      <c r="A27" s="16"/>
      <c r="B27" s="41"/>
      <c r="C27" s="36"/>
      <c r="D27" s="179"/>
      <c r="E27" s="36"/>
      <c r="F27" s="45"/>
      <c r="G27" s="41"/>
      <c r="H27" s="45"/>
    </row>
    <row r="28" spans="1:8" s="276" customFormat="1" ht="12.75">
      <c r="A28" s="287" t="s">
        <v>59</v>
      </c>
      <c r="B28" s="138">
        <v>860</v>
      </c>
      <c r="C28" s="165">
        <v>989</v>
      </c>
      <c r="D28" s="301">
        <f>751+6+274</f>
        <v>1031</v>
      </c>
      <c r="E28" s="165">
        <f>+C28-B28</f>
        <v>129</v>
      </c>
      <c r="F28" s="139">
        <f>+E28/B28*100</f>
        <v>15</v>
      </c>
      <c r="G28" s="138">
        <f>+D28-C28</f>
        <v>42</v>
      </c>
      <c r="H28" s="139">
        <f>+G28/C28*100</f>
        <v>4.246713852376137</v>
      </c>
    </row>
    <row r="29" spans="1:8" ht="13.5" thickBot="1">
      <c r="A29" s="13"/>
      <c r="B29" s="47"/>
      <c r="C29" s="39"/>
      <c r="D29" s="52"/>
      <c r="E29" s="39"/>
      <c r="F29" s="14"/>
      <c r="G29" s="13"/>
      <c r="H29" s="14"/>
    </row>
  </sheetData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portrait" scale="99" r:id="rId1"/>
  <headerFooter alignWithMargins="0">
    <oddFooter>&amp;CAnuario Estadístico 2000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B8" sqref="B8:K29"/>
    </sheetView>
  </sheetViews>
  <sheetFormatPr defaultColWidth="9.140625" defaultRowHeight="12.75"/>
  <cols>
    <col min="1" max="1" width="20.421875" style="0" customWidth="1"/>
    <col min="2" max="16384" width="11.421875" style="0" customWidth="1"/>
  </cols>
  <sheetData>
    <row r="1" spans="1:10" ht="12.75">
      <c r="A1" s="1" t="s">
        <v>432</v>
      </c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 t="s">
        <v>292</v>
      </c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 t="s">
        <v>377</v>
      </c>
      <c r="B3" s="1"/>
      <c r="C3" s="2"/>
      <c r="D3" s="2"/>
      <c r="E3" s="2"/>
      <c r="F3" s="2"/>
      <c r="G3" s="2"/>
      <c r="H3" s="2"/>
      <c r="I3" s="2"/>
      <c r="J3" s="2"/>
    </row>
    <row r="4" spans="1:10" ht="13.5" thickBot="1">
      <c r="A4" s="1"/>
      <c r="B4" s="1"/>
      <c r="C4" s="2"/>
      <c r="D4" s="2"/>
      <c r="E4" s="2"/>
      <c r="F4" s="2"/>
      <c r="G4" s="2"/>
      <c r="H4" s="2"/>
      <c r="I4" s="2"/>
      <c r="J4" s="2"/>
    </row>
    <row r="5" spans="1:11" ht="12.75">
      <c r="A5" s="19" t="s">
        <v>62</v>
      </c>
      <c r="B5" s="32"/>
      <c r="C5" s="27"/>
      <c r="D5" s="27"/>
      <c r="E5" s="27"/>
      <c r="F5" s="27"/>
      <c r="G5" s="27"/>
      <c r="H5" s="27"/>
      <c r="I5" s="27"/>
      <c r="J5" s="27"/>
      <c r="K5" s="184"/>
    </row>
    <row r="6" spans="1:11" ht="12.75">
      <c r="A6" s="21" t="s">
        <v>3</v>
      </c>
      <c r="B6" s="21">
        <v>1991</v>
      </c>
      <c r="C6" s="8">
        <v>1992</v>
      </c>
      <c r="D6" s="8">
        <v>1993</v>
      </c>
      <c r="E6" s="8">
        <v>1994</v>
      </c>
      <c r="F6" s="8">
        <v>1995</v>
      </c>
      <c r="G6" s="8">
        <v>1996</v>
      </c>
      <c r="H6" s="8">
        <v>1997</v>
      </c>
      <c r="I6" s="8">
        <v>1998</v>
      </c>
      <c r="J6" s="109">
        <v>1999</v>
      </c>
      <c r="K6" s="190">
        <v>2000</v>
      </c>
    </row>
    <row r="7" spans="1:11" ht="13.5" thickBot="1">
      <c r="A7" s="13"/>
      <c r="B7" s="21"/>
      <c r="C7" s="8"/>
      <c r="D7" s="8"/>
      <c r="E7" s="8"/>
      <c r="F7" s="8"/>
      <c r="G7" s="8"/>
      <c r="H7" s="8"/>
      <c r="I7" s="8"/>
      <c r="J7" s="58"/>
      <c r="K7" s="179"/>
    </row>
    <row r="8" spans="1:11" ht="12.75">
      <c r="A8" s="249" t="s">
        <v>17</v>
      </c>
      <c r="B8" s="255">
        <f aca="true" t="shared" si="0" ref="B8:I8">+SUM(B10,B15,B22:B28)</f>
        <v>504649</v>
      </c>
      <c r="C8" s="107">
        <f t="shared" si="0"/>
        <v>610591</v>
      </c>
      <c r="D8" s="107">
        <f t="shared" si="0"/>
        <v>684005</v>
      </c>
      <c r="E8" s="107">
        <f t="shared" si="0"/>
        <v>761448</v>
      </c>
      <c r="F8" s="107">
        <f t="shared" si="0"/>
        <v>784610</v>
      </c>
      <c r="G8" s="107">
        <f t="shared" si="0"/>
        <v>781127</v>
      </c>
      <c r="H8" s="107">
        <f t="shared" si="0"/>
        <v>811490</v>
      </c>
      <c r="I8" s="107">
        <f t="shared" si="0"/>
        <v>942853</v>
      </c>
      <c r="J8" s="107">
        <f>+J10+J15+J22+J24+J26+J28</f>
        <v>1031585</v>
      </c>
      <c r="K8" s="108">
        <f>+K10+K15+K22+K24+K26+K28</f>
        <v>1088075</v>
      </c>
    </row>
    <row r="9" spans="1:11" ht="12.75">
      <c r="A9" s="16"/>
      <c r="B9" s="41"/>
      <c r="C9" s="36"/>
      <c r="D9" s="36"/>
      <c r="E9" s="36"/>
      <c r="F9" s="36"/>
      <c r="G9" s="36"/>
      <c r="H9" s="36"/>
      <c r="I9" s="36"/>
      <c r="J9" s="36"/>
      <c r="K9" s="179"/>
    </row>
    <row r="10" spans="1:11" s="57" customFormat="1" ht="12.75">
      <c r="A10" s="177" t="s">
        <v>454</v>
      </c>
      <c r="B10" s="50">
        <f aca="true" t="shared" si="1" ref="B10:K10">+SUM(B11:B13)</f>
        <v>223126</v>
      </c>
      <c r="C10" s="38">
        <f t="shared" si="1"/>
        <v>274061</v>
      </c>
      <c r="D10" s="38">
        <f t="shared" si="1"/>
        <v>302741</v>
      </c>
      <c r="E10" s="38">
        <f t="shared" si="1"/>
        <v>332602</v>
      </c>
      <c r="F10" s="38">
        <f t="shared" si="1"/>
        <v>349307</v>
      </c>
      <c r="G10" s="38">
        <f t="shared" si="1"/>
        <v>329917</v>
      </c>
      <c r="H10" s="38">
        <f t="shared" si="1"/>
        <v>347740</v>
      </c>
      <c r="I10" s="38">
        <f t="shared" si="1"/>
        <v>419648</v>
      </c>
      <c r="J10" s="38">
        <f t="shared" si="1"/>
        <v>469996</v>
      </c>
      <c r="K10" s="72">
        <f t="shared" si="1"/>
        <v>515853</v>
      </c>
    </row>
    <row r="11" spans="1:11" ht="12.75">
      <c r="A11" s="16" t="s">
        <v>18</v>
      </c>
      <c r="B11" s="41">
        <v>37187</v>
      </c>
      <c r="C11" s="36">
        <v>42029</v>
      </c>
      <c r="D11" s="36">
        <v>44236</v>
      </c>
      <c r="E11" s="36">
        <v>49091</v>
      </c>
      <c r="F11" s="36">
        <v>41898</v>
      </c>
      <c r="G11" s="36">
        <v>36271</v>
      </c>
      <c r="H11" s="36">
        <v>37032</v>
      </c>
      <c r="I11" s="36">
        <v>42097</v>
      </c>
      <c r="J11" s="36">
        <v>45565</v>
      </c>
      <c r="K11" s="189">
        <v>52696</v>
      </c>
    </row>
    <row r="12" spans="1:11" ht="12.75">
      <c r="A12" s="16" t="s">
        <v>19</v>
      </c>
      <c r="B12" s="41">
        <v>173626</v>
      </c>
      <c r="C12" s="36">
        <v>217693</v>
      </c>
      <c r="D12" s="36">
        <v>242546</v>
      </c>
      <c r="E12" s="36">
        <v>263568</v>
      </c>
      <c r="F12" s="36">
        <v>287434</v>
      </c>
      <c r="G12" s="36">
        <v>271320</v>
      </c>
      <c r="H12" s="36">
        <v>285361</v>
      </c>
      <c r="I12" s="36">
        <v>347442</v>
      </c>
      <c r="J12" s="36">
        <v>392556</v>
      </c>
      <c r="K12" s="189">
        <v>429725</v>
      </c>
    </row>
    <row r="13" spans="1:11" ht="12.75">
      <c r="A13" s="16" t="s">
        <v>20</v>
      </c>
      <c r="B13" s="41">
        <v>12313</v>
      </c>
      <c r="C13" s="36">
        <v>14339</v>
      </c>
      <c r="D13" s="36">
        <v>15959</v>
      </c>
      <c r="E13" s="36">
        <v>19943</v>
      </c>
      <c r="F13" s="36">
        <v>19975</v>
      </c>
      <c r="G13" s="36">
        <v>22326</v>
      </c>
      <c r="H13" s="36">
        <v>25347</v>
      </c>
      <c r="I13" s="36">
        <v>30109</v>
      </c>
      <c r="J13" s="36">
        <v>31875</v>
      </c>
      <c r="K13" s="189">
        <v>33432</v>
      </c>
    </row>
    <row r="14" spans="1:11" ht="12.75">
      <c r="A14" s="16"/>
      <c r="B14" s="41"/>
      <c r="C14" s="36"/>
      <c r="D14" s="36"/>
      <c r="E14" s="36"/>
      <c r="F14" s="36"/>
      <c r="G14" s="36"/>
      <c r="H14" s="36"/>
      <c r="I14" s="36"/>
      <c r="J14" s="36"/>
      <c r="K14" s="179"/>
    </row>
    <row r="15" spans="1:11" s="57" customFormat="1" ht="12.75">
      <c r="A15" s="177" t="s">
        <v>455</v>
      </c>
      <c r="B15" s="50">
        <f aca="true" t="shared" si="2" ref="B15:K15">+SUM(B16:B20)</f>
        <v>164809</v>
      </c>
      <c r="C15" s="38">
        <f t="shared" si="2"/>
        <v>187790</v>
      </c>
      <c r="D15" s="38">
        <f t="shared" si="2"/>
        <v>193512</v>
      </c>
      <c r="E15" s="38">
        <f t="shared" si="2"/>
        <v>221384</v>
      </c>
      <c r="F15" s="38">
        <f t="shared" si="2"/>
        <v>218023</v>
      </c>
      <c r="G15" s="38">
        <f t="shared" si="2"/>
        <v>234326</v>
      </c>
      <c r="H15" s="38">
        <f t="shared" si="2"/>
        <v>247039</v>
      </c>
      <c r="I15" s="38">
        <f t="shared" si="2"/>
        <v>293810</v>
      </c>
      <c r="J15" s="38">
        <f t="shared" si="2"/>
        <v>310661</v>
      </c>
      <c r="K15" s="72">
        <f t="shared" si="2"/>
        <v>286466</v>
      </c>
    </row>
    <row r="16" spans="1:11" ht="12.75">
      <c r="A16" s="16" t="s">
        <v>21</v>
      </c>
      <c r="B16" s="41">
        <v>16079</v>
      </c>
      <c r="C16" s="36">
        <v>19010</v>
      </c>
      <c r="D16" s="36">
        <v>22664</v>
      </c>
      <c r="E16" s="36">
        <v>22207</v>
      </c>
      <c r="F16" s="36">
        <v>24305</v>
      </c>
      <c r="G16" s="36">
        <v>25138</v>
      </c>
      <c r="H16" s="36">
        <v>26360</v>
      </c>
      <c r="I16" s="36">
        <v>30982</v>
      </c>
      <c r="J16" s="36">
        <v>33677</v>
      </c>
      <c r="K16" s="189">
        <v>33191</v>
      </c>
    </row>
    <row r="17" spans="1:11" ht="12.75">
      <c r="A17" s="16" t="s">
        <v>22</v>
      </c>
      <c r="B17" s="41">
        <v>11299</v>
      </c>
      <c r="C17" s="36">
        <v>15668</v>
      </c>
      <c r="D17" s="36">
        <v>18248</v>
      </c>
      <c r="E17" s="36">
        <v>21755</v>
      </c>
      <c r="F17" s="36">
        <v>22340</v>
      </c>
      <c r="G17" s="36">
        <v>24141</v>
      </c>
      <c r="H17" s="36">
        <v>24166</v>
      </c>
      <c r="I17" s="36">
        <v>24741</v>
      </c>
      <c r="J17" s="36">
        <v>28572</v>
      </c>
      <c r="K17" s="189">
        <v>31149</v>
      </c>
    </row>
    <row r="18" spans="1:11" ht="12.75">
      <c r="A18" s="16" t="s">
        <v>23</v>
      </c>
      <c r="B18" s="41">
        <v>10475</v>
      </c>
      <c r="C18" s="36">
        <v>13238</v>
      </c>
      <c r="D18" s="36">
        <v>12930</v>
      </c>
      <c r="E18" s="36">
        <v>14925</v>
      </c>
      <c r="F18" s="36">
        <v>15876</v>
      </c>
      <c r="G18" s="36">
        <v>16475</v>
      </c>
      <c r="H18" s="36">
        <v>18319</v>
      </c>
      <c r="I18" s="36">
        <v>19380</v>
      </c>
      <c r="J18" s="36">
        <v>26400</v>
      </c>
      <c r="K18" s="189">
        <v>24338</v>
      </c>
    </row>
    <row r="19" spans="1:11" ht="12.75">
      <c r="A19" s="16" t="s">
        <v>24</v>
      </c>
      <c r="B19" s="41">
        <v>73558</v>
      </c>
      <c r="C19" s="36">
        <v>78011</v>
      </c>
      <c r="D19" s="36">
        <v>81875</v>
      </c>
      <c r="E19" s="36">
        <v>107851</v>
      </c>
      <c r="F19" s="36">
        <v>102557</v>
      </c>
      <c r="G19" s="36">
        <v>119995</v>
      </c>
      <c r="H19" s="36">
        <v>129333</v>
      </c>
      <c r="I19" s="36">
        <v>170059</v>
      </c>
      <c r="J19" s="36">
        <v>168447</v>
      </c>
      <c r="K19" s="189">
        <v>143142</v>
      </c>
    </row>
    <row r="20" spans="1:11" ht="12.75">
      <c r="A20" s="16" t="s">
        <v>25</v>
      </c>
      <c r="B20" s="41">
        <v>53398</v>
      </c>
      <c r="C20" s="36">
        <v>61863</v>
      </c>
      <c r="D20" s="36">
        <v>57795</v>
      </c>
      <c r="E20" s="36">
        <v>54646</v>
      </c>
      <c r="F20" s="36">
        <v>52945</v>
      </c>
      <c r="G20" s="36">
        <v>48577</v>
      </c>
      <c r="H20" s="36">
        <v>48861</v>
      </c>
      <c r="I20" s="36">
        <v>48648</v>
      </c>
      <c r="J20" s="36">
        <v>53565</v>
      </c>
      <c r="K20" s="189">
        <v>54646</v>
      </c>
    </row>
    <row r="21" spans="1:11" ht="12.75">
      <c r="A21" s="16"/>
      <c r="B21" s="41"/>
      <c r="C21" s="36"/>
      <c r="D21" s="36"/>
      <c r="E21" s="36"/>
      <c r="F21" s="36"/>
      <c r="G21" s="36"/>
      <c r="H21" s="36"/>
      <c r="I21" s="36"/>
      <c r="J21" s="36"/>
      <c r="K21" s="189"/>
    </row>
    <row r="22" spans="1:11" s="57" customFormat="1" ht="12.75">
      <c r="A22" s="177" t="s">
        <v>26</v>
      </c>
      <c r="B22" s="50">
        <v>4679</v>
      </c>
      <c r="C22" s="38">
        <v>5344</v>
      </c>
      <c r="D22" s="38">
        <v>6442</v>
      </c>
      <c r="E22" s="38">
        <v>7425</v>
      </c>
      <c r="F22" s="38">
        <v>7125</v>
      </c>
      <c r="G22" s="38">
        <v>6704</v>
      </c>
      <c r="H22" s="38">
        <v>7765</v>
      </c>
      <c r="I22" s="38">
        <v>8910</v>
      </c>
      <c r="J22" s="38">
        <v>9327</v>
      </c>
      <c r="K22" s="270">
        <v>9450</v>
      </c>
    </row>
    <row r="23" spans="1:11" ht="12.75">
      <c r="A23" s="16"/>
      <c r="B23" s="41"/>
      <c r="C23" s="36"/>
      <c r="D23" s="36"/>
      <c r="E23" s="36"/>
      <c r="F23" s="36"/>
      <c r="G23" s="36"/>
      <c r="H23" s="36"/>
      <c r="I23" s="36"/>
      <c r="J23" s="36"/>
      <c r="K23" s="189"/>
    </row>
    <row r="24" spans="1:11" s="57" customFormat="1" ht="12.75">
      <c r="A24" s="177" t="s">
        <v>456</v>
      </c>
      <c r="B24" s="50">
        <v>32891</v>
      </c>
      <c r="C24" s="38">
        <v>42657</v>
      </c>
      <c r="D24" s="38">
        <v>52921</v>
      </c>
      <c r="E24" s="38">
        <v>54043</v>
      </c>
      <c r="F24" s="38">
        <v>58600</v>
      </c>
      <c r="G24" s="38">
        <v>58932</v>
      </c>
      <c r="H24" s="38">
        <v>59030</v>
      </c>
      <c r="I24" s="38">
        <v>68851</v>
      </c>
      <c r="J24" s="38">
        <v>73340</v>
      </c>
      <c r="K24" s="265">
        <v>95612</v>
      </c>
    </row>
    <row r="25" spans="1:11" ht="12.75">
      <c r="A25" s="16"/>
      <c r="B25" s="41"/>
      <c r="C25" s="36"/>
      <c r="D25" s="36"/>
      <c r="E25" s="36"/>
      <c r="F25" s="36"/>
      <c r="G25" s="36"/>
      <c r="H25" s="36"/>
      <c r="I25" s="36"/>
      <c r="J25" s="36"/>
      <c r="K25" s="189"/>
    </row>
    <row r="26" spans="1:11" s="57" customFormat="1" ht="12.75">
      <c r="A26" s="177" t="s">
        <v>39</v>
      </c>
      <c r="B26" s="50">
        <v>67319</v>
      </c>
      <c r="C26" s="38">
        <v>88301</v>
      </c>
      <c r="D26" s="38">
        <v>113943</v>
      </c>
      <c r="E26" s="38">
        <v>129580</v>
      </c>
      <c r="F26" s="38">
        <v>132057</v>
      </c>
      <c r="G26" s="38">
        <v>129478</v>
      </c>
      <c r="H26" s="38">
        <v>126706</v>
      </c>
      <c r="I26" s="38">
        <v>127491</v>
      </c>
      <c r="J26" s="38">
        <v>141331</v>
      </c>
      <c r="K26" s="265">
        <v>151393</v>
      </c>
    </row>
    <row r="27" spans="1:11" ht="12.75">
      <c r="A27" s="16"/>
      <c r="B27" s="41"/>
      <c r="C27" s="36"/>
      <c r="D27" s="36"/>
      <c r="E27" s="36"/>
      <c r="F27" s="36"/>
      <c r="G27" s="36"/>
      <c r="H27" s="36"/>
      <c r="I27" s="36"/>
      <c r="J27" s="36"/>
      <c r="K27" s="189"/>
    </row>
    <row r="28" spans="1:11" s="57" customFormat="1" ht="12.75">
      <c r="A28" s="177" t="s">
        <v>59</v>
      </c>
      <c r="B28" s="50">
        <v>11825</v>
      </c>
      <c r="C28" s="38">
        <v>12438</v>
      </c>
      <c r="D28" s="38">
        <v>14446</v>
      </c>
      <c r="E28" s="38">
        <v>16414</v>
      </c>
      <c r="F28" s="38">
        <v>19498</v>
      </c>
      <c r="G28" s="38">
        <v>21770</v>
      </c>
      <c r="H28" s="38">
        <v>23210</v>
      </c>
      <c r="I28" s="38">
        <v>24143</v>
      </c>
      <c r="J28" s="38">
        <v>26930</v>
      </c>
      <c r="K28" s="265">
        <f>21162+789+7350</f>
        <v>29301</v>
      </c>
    </row>
    <row r="29" spans="1:11" ht="13.5" thickBot="1">
      <c r="A29" s="13"/>
      <c r="B29" s="47"/>
      <c r="C29" s="39"/>
      <c r="D29" s="39"/>
      <c r="E29" s="39"/>
      <c r="F29" s="39"/>
      <c r="G29" s="39"/>
      <c r="H29" s="39"/>
      <c r="I29" s="39"/>
      <c r="J29" s="39"/>
      <c r="K29" s="160"/>
    </row>
  </sheetData>
  <printOptions horizontalCentered="1" verticalCentered="1"/>
  <pageMargins left="0.3937007874015748" right="0.3937007874015748" top="0.03937007874015748" bottom="0.3937007874015748" header="0.5118110236220472" footer="0"/>
  <pageSetup fitToHeight="1" fitToWidth="1" horizontalDpi="180" verticalDpi="180" orientation="landscape" scale="98" r:id="rId1"/>
  <headerFooter alignWithMargins="0">
    <oddFooter>&amp;CAnuario Estadístico 2000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B8" sqref="B8:K31"/>
    </sheetView>
  </sheetViews>
  <sheetFormatPr defaultColWidth="9.140625" defaultRowHeight="12.75"/>
  <cols>
    <col min="1" max="1" width="20.421875" style="0" customWidth="1"/>
    <col min="2" max="9" width="11.421875" style="0" customWidth="1"/>
    <col min="10" max="10" width="11.421875" style="117" customWidth="1"/>
    <col min="11" max="16384" width="11.421875" style="0" customWidth="1"/>
  </cols>
  <sheetData>
    <row r="1" spans="1:10" ht="12.75">
      <c r="A1" s="1" t="s">
        <v>367</v>
      </c>
      <c r="B1" s="1"/>
      <c r="C1" s="1"/>
      <c r="D1" s="2"/>
      <c r="E1" s="2"/>
      <c r="F1" s="2"/>
      <c r="G1" s="2"/>
      <c r="H1" s="2"/>
      <c r="I1" s="2"/>
      <c r="J1" s="115"/>
    </row>
    <row r="2" spans="1:10" ht="12.75">
      <c r="A2" s="1" t="s">
        <v>474</v>
      </c>
      <c r="B2" s="1"/>
      <c r="C2" s="1"/>
      <c r="D2" s="2"/>
      <c r="E2" s="2"/>
      <c r="F2" s="2"/>
      <c r="G2" s="2"/>
      <c r="H2" s="2"/>
      <c r="I2" s="2"/>
      <c r="J2" s="115"/>
    </row>
    <row r="3" spans="1:10" ht="12.75">
      <c r="A3" s="1" t="s">
        <v>473</v>
      </c>
      <c r="B3" s="1"/>
      <c r="C3" s="1"/>
      <c r="D3" s="2"/>
      <c r="E3" s="2"/>
      <c r="F3" s="2"/>
      <c r="G3" s="2"/>
      <c r="H3" s="2"/>
      <c r="I3" s="2"/>
      <c r="J3" s="115"/>
    </row>
    <row r="4" spans="1:10" ht="13.5" thickBot="1">
      <c r="A4" s="1"/>
      <c r="B4" s="1"/>
      <c r="C4" s="1"/>
      <c r="D4" s="2"/>
      <c r="E4" s="2"/>
      <c r="F4" s="2"/>
      <c r="G4" s="2"/>
      <c r="H4" s="2"/>
      <c r="I4" s="2"/>
      <c r="J4" s="115"/>
    </row>
    <row r="5" spans="1:11" ht="12.75">
      <c r="A5" s="19"/>
      <c r="B5" s="32"/>
      <c r="C5" s="27"/>
      <c r="D5" s="27"/>
      <c r="E5" s="27"/>
      <c r="F5" s="27"/>
      <c r="G5" s="27"/>
      <c r="H5" s="27"/>
      <c r="I5" s="144"/>
      <c r="J5" s="144"/>
      <c r="K5" s="184"/>
    </row>
    <row r="6" spans="1:11" ht="12.75">
      <c r="A6" s="21" t="s">
        <v>3</v>
      </c>
      <c r="B6" s="21">
        <v>1991</v>
      </c>
      <c r="C6" s="8">
        <f>B6+1</f>
        <v>1992</v>
      </c>
      <c r="D6" s="8">
        <f aca="true" t="shared" si="0" ref="D6:K6">C6+1</f>
        <v>1993</v>
      </c>
      <c r="E6" s="8">
        <f t="shared" si="0"/>
        <v>1994</v>
      </c>
      <c r="F6" s="8">
        <f t="shared" si="0"/>
        <v>1995</v>
      </c>
      <c r="G6" s="8">
        <f t="shared" si="0"/>
        <v>1996</v>
      </c>
      <c r="H6" s="8">
        <f t="shared" si="0"/>
        <v>1997</v>
      </c>
      <c r="I6" s="83">
        <f t="shared" si="0"/>
        <v>1998</v>
      </c>
      <c r="J6" s="83">
        <f t="shared" si="0"/>
        <v>1999</v>
      </c>
      <c r="K6" s="156">
        <f t="shared" si="0"/>
        <v>2000</v>
      </c>
    </row>
    <row r="7" spans="1:11" ht="13.5" thickBot="1">
      <c r="A7" s="16"/>
      <c r="B7" s="21"/>
      <c r="C7" s="8"/>
      <c r="D7" s="8"/>
      <c r="E7" s="8"/>
      <c r="F7" s="8"/>
      <c r="G7" s="8"/>
      <c r="H7" s="8"/>
      <c r="I7" s="82"/>
      <c r="J7" s="82"/>
      <c r="K7" s="179"/>
    </row>
    <row r="8" spans="1:12" ht="12.75">
      <c r="A8" s="249" t="s">
        <v>17</v>
      </c>
      <c r="B8" s="48">
        <f aca="true" t="shared" si="1" ref="B8:I8">+SUM(B10,B16,B24:B30)</f>
        <v>353992</v>
      </c>
      <c r="C8" s="73">
        <f t="shared" si="1"/>
        <v>443495</v>
      </c>
      <c r="D8" s="73">
        <f t="shared" si="1"/>
        <v>511200</v>
      </c>
      <c r="E8" s="73">
        <f t="shared" si="1"/>
        <v>559436</v>
      </c>
      <c r="F8" s="73">
        <f t="shared" si="1"/>
        <v>581264</v>
      </c>
      <c r="G8" s="73">
        <f t="shared" si="1"/>
        <v>560026</v>
      </c>
      <c r="H8" s="73">
        <f t="shared" si="1"/>
        <v>581558</v>
      </c>
      <c r="I8" s="73">
        <f t="shared" si="1"/>
        <v>669453</v>
      </c>
      <c r="J8" s="73">
        <f>+J10+J16+J24+J26+J28+J30</f>
        <v>734158</v>
      </c>
      <c r="K8" s="74">
        <f>+K10+K16+K24+K26+K28+K30</f>
        <v>800795</v>
      </c>
      <c r="L8" t="s">
        <v>62</v>
      </c>
    </row>
    <row r="9" spans="1:11" ht="12.75">
      <c r="A9" s="16"/>
      <c r="B9" s="41"/>
      <c r="C9" s="36"/>
      <c r="D9" s="36"/>
      <c r="E9" s="36"/>
      <c r="F9" s="36"/>
      <c r="G9" s="36"/>
      <c r="H9" s="36"/>
      <c r="I9" s="186"/>
      <c r="J9" s="186"/>
      <c r="K9" s="189"/>
    </row>
    <row r="10" spans="1:11" s="57" customFormat="1" ht="12.75">
      <c r="A10" s="177" t="s">
        <v>454</v>
      </c>
      <c r="B10" s="50">
        <f aca="true" t="shared" si="2" ref="B10:K10">+SUM(B12:B14)</f>
        <v>212916</v>
      </c>
      <c r="C10" s="38">
        <f t="shared" si="2"/>
        <v>262226</v>
      </c>
      <c r="D10" s="38">
        <f t="shared" si="2"/>
        <v>289369</v>
      </c>
      <c r="E10" s="38">
        <f t="shared" si="2"/>
        <v>317713</v>
      </c>
      <c r="F10" s="38">
        <f t="shared" si="2"/>
        <v>329937</v>
      </c>
      <c r="G10" s="38">
        <f t="shared" si="2"/>
        <v>309781</v>
      </c>
      <c r="H10" s="38">
        <f t="shared" si="2"/>
        <v>327081</v>
      </c>
      <c r="I10" s="165">
        <f t="shared" si="2"/>
        <v>396917</v>
      </c>
      <c r="J10" s="165">
        <f t="shared" si="2"/>
        <v>440748</v>
      </c>
      <c r="K10" s="166">
        <f t="shared" si="2"/>
        <v>475769</v>
      </c>
    </row>
    <row r="11" spans="1:11" ht="12.75">
      <c r="A11" s="177"/>
      <c r="B11" s="41"/>
      <c r="C11" s="36"/>
      <c r="D11" s="36"/>
      <c r="E11" s="36"/>
      <c r="F11" s="36"/>
      <c r="G11" s="36"/>
      <c r="H11" s="36"/>
      <c r="I11" s="186"/>
      <c r="J11" s="186"/>
      <c r="K11" s="189"/>
    </row>
    <row r="12" spans="1:11" ht="12.75">
      <c r="A12" s="16" t="s">
        <v>18</v>
      </c>
      <c r="B12" s="41">
        <v>36177</v>
      </c>
      <c r="C12" s="36">
        <v>40875</v>
      </c>
      <c r="D12" s="36">
        <v>42691</v>
      </c>
      <c r="E12" s="36">
        <v>47064</v>
      </c>
      <c r="F12" s="36">
        <v>39318</v>
      </c>
      <c r="G12" s="36">
        <v>33452</v>
      </c>
      <c r="H12" s="36">
        <v>34223</v>
      </c>
      <c r="I12" s="186">
        <v>39062</v>
      </c>
      <c r="J12" s="186">
        <v>41677</v>
      </c>
      <c r="K12" s="189">
        <v>47166</v>
      </c>
    </row>
    <row r="13" spans="1:11" ht="12.75">
      <c r="A13" s="16" t="s">
        <v>19</v>
      </c>
      <c r="B13" s="41">
        <v>165493</v>
      </c>
      <c r="C13" s="36">
        <v>208069</v>
      </c>
      <c r="D13" s="36">
        <v>231745</v>
      </c>
      <c r="E13" s="36">
        <v>251969</v>
      </c>
      <c r="F13" s="36">
        <v>272151</v>
      </c>
      <c r="G13" s="36">
        <v>255439</v>
      </c>
      <c r="H13" s="36">
        <v>268906</v>
      </c>
      <c r="I13" s="186">
        <v>329042</v>
      </c>
      <c r="J13" s="186">
        <v>368644</v>
      </c>
      <c r="K13" s="189">
        <v>396909</v>
      </c>
    </row>
    <row r="14" spans="1:11" ht="12.75">
      <c r="A14" s="16" t="s">
        <v>20</v>
      </c>
      <c r="B14" s="41">
        <v>11246</v>
      </c>
      <c r="C14" s="36">
        <v>13282</v>
      </c>
      <c r="D14" s="36">
        <v>14933</v>
      </c>
      <c r="E14" s="36">
        <v>18680</v>
      </c>
      <c r="F14" s="36">
        <v>18468</v>
      </c>
      <c r="G14" s="36">
        <v>20890</v>
      </c>
      <c r="H14" s="36">
        <v>23952</v>
      </c>
      <c r="I14" s="186">
        <v>28813</v>
      </c>
      <c r="J14" s="186">
        <v>30427</v>
      </c>
      <c r="K14" s="189">
        <v>31694</v>
      </c>
    </row>
    <row r="15" spans="1:11" ht="12.75">
      <c r="A15" s="16"/>
      <c r="B15" s="41"/>
      <c r="C15" s="36"/>
      <c r="D15" s="36"/>
      <c r="E15" s="36"/>
      <c r="F15" s="36"/>
      <c r="G15" s="36"/>
      <c r="H15" s="36"/>
      <c r="I15" s="186"/>
      <c r="J15" s="186"/>
      <c r="K15" s="189"/>
    </row>
    <row r="16" spans="1:11" s="57" customFormat="1" ht="12.75">
      <c r="A16" s="177" t="s">
        <v>455</v>
      </c>
      <c r="B16" s="50">
        <f aca="true" t="shared" si="3" ref="B16:K16">+SUM(B18:B22)</f>
        <v>42898</v>
      </c>
      <c r="C16" s="38">
        <f t="shared" si="3"/>
        <v>49004</v>
      </c>
      <c r="D16" s="38">
        <f t="shared" si="3"/>
        <v>52012</v>
      </c>
      <c r="E16" s="38">
        <f t="shared" si="3"/>
        <v>53779</v>
      </c>
      <c r="F16" s="38">
        <f t="shared" si="3"/>
        <v>54764</v>
      </c>
      <c r="G16" s="38">
        <f t="shared" si="3"/>
        <v>55760</v>
      </c>
      <c r="H16" s="38">
        <f t="shared" si="3"/>
        <v>60169</v>
      </c>
      <c r="I16" s="165">
        <f t="shared" si="3"/>
        <v>67149</v>
      </c>
      <c r="J16" s="165">
        <f t="shared" si="3"/>
        <v>70262</v>
      </c>
      <c r="K16" s="166">
        <f t="shared" si="3"/>
        <v>71677</v>
      </c>
    </row>
    <row r="17" spans="1:11" ht="12.75">
      <c r="A17" s="177"/>
      <c r="B17" s="41"/>
      <c r="C17" s="36"/>
      <c r="D17" s="36"/>
      <c r="E17" s="36"/>
      <c r="F17" s="36"/>
      <c r="G17" s="36"/>
      <c r="H17" s="36"/>
      <c r="I17" s="186"/>
      <c r="J17" s="186"/>
      <c r="K17" s="189"/>
    </row>
    <row r="18" spans="1:11" ht="12.75">
      <c r="A18" s="16" t="s">
        <v>21</v>
      </c>
      <c r="B18" s="41">
        <v>10874</v>
      </c>
      <c r="C18" s="36">
        <v>12527</v>
      </c>
      <c r="D18" s="36">
        <v>15213</v>
      </c>
      <c r="E18" s="36">
        <v>14620</v>
      </c>
      <c r="F18" s="36">
        <v>15624</v>
      </c>
      <c r="G18" s="36">
        <v>16379</v>
      </c>
      <c r="H18" s="36">
        <v>17908</v>
      </c>
      <c r="I18" s="186">
        <v>22853</v>
      </c>
      <c r="J18" s="186">
        <v>22746</v>
      </c>
      <c r="K18" s="189">
        <v>22171</v>
      </c>
    </row>
    <row r="19" spans="1:11" ht="12.75">
      <c r="A19" s="16" t="s">
        <v>22</v>
      </c>
      <c r="B19" s="41">
        <v>7541</v>
      </c>
      <c r="C19" s="36">
        <v>8852</v>
      </c>
      <c r="D19" s="36">
        <v>9618</v>
      </c>
      <c r="E19" s="36">
        <v>10044</v>
      </c>
      <c r="F19" s="36">
        <v>10642</v>
      </c>
      <c r="G19" s="36">
        <v>10627</v>
      </c>
      <c r="H19" s="36">
        <v>11985</v>
      </c>
      <c r="I19" s="186">
        <v>12637</v>
      </c>
      <c r="J19" s="186">
        <v>13026</v>
      </c>
      <c r="K19" s="189">
        <v>14803</v>
      </c>
    </row>
    <row r="20" spans="1:11" ht="12.75">
      <c r="A20" s="16" t="s">
        <v>23</v>
      </c>
      <c r="B20" s="41">
        <v>6643</v>
      </c>
      <c r="C20" s="36">
        <v>7847</v>
      </c>
      <c r="D20" s="36">
        <v>7128</v>
      </c>
      <c r="E20" s="36">
        <v>7822</v>
      </c>
      <c r="F20" s="36">
        <v>7563</v>
      </c>
      <c r="G20" s="36">
        <v>7310</v>
      </c>
      <c r="H20" s="36">
        <v>8141</v>
      </c>
      <c r="I20" s="186">
        <v>7778</v>
      </c>
      <c r="J20" s="186">
        <v>8058</v>
      </c>
      <c r="K20" s="189">
        <v>9402</v>
      </c>
    </row>
    <row r="21" spans="1:11" ht="12.75">
      <c r="A21" s="16" t="s">
        <v>24</v>
      </c>
      <c r="B21" s="41">
        <v>8059</v>
      </c>
      <c r="C21" s="36">
        <v>8899</v>
      </c>
      <c r="D21" s="36">
        <v>8532</v>
      </c>
      <c r="E21" s="36">
        <v>8602</v>
      </c>
      <c r="F21" s="36">
        <v>8677</v>
      </c>
      <c r="G21" s="36">
        <v>9085</v>
      </c>
      <c r="H21" s="36">
        <v>9357</v>
      </c>
      <c r="I21" s="186">
        <v>10023</v>
      </c>
      <c r="J21" s="186">
        <v>10791</v>
      </c>
      <c r="K21" s="189">
        <v>10729</v>
      </c>
    </row>
    <row r="22" spans="1:11" ht="12.75">
      <c r="A22" s="16" t="s">
        <v>25</v>
      </c>
      <c r="B22" s="41">
        <v>9781</v>
      </c>
      <c r="C22" s="36">
        <v>10879</v>
      </c>
      <c r="D22" s="36">
        <v>11521</v>
      </c>
      <c r="E22" s="36">
        <v>12691</v>
      </c>
      <c r="F22" s="36">
        <v>12258</v>
      </c>
      <c r="G22" s="36">
        <v>12359</v>
      </c>
      <c r="H22" s="36">
        <v>12778</v>
      </c>
      <c r="I22" s="186">
        <v>13858</v>
      </c>
      <c r="J22" s="186">
        <v>15641</v>
      </c>
      <c r="K22" s="189">
        <v>14572</v>
      </c>
    </row>
    <row r="23" spans="1:11" ht="12.75">
      <c r="A23" s="16"/>
      <c r="B23" s="41"/>
      <c r="C23" s="36"/>
      <c r="D23" s="36"/>
      <c r="E23" s="36"/>
      <c r="F23" s="36"/>
      <c r="G23" s="36"/>
      <c r="H23" s="36"/>
      <c r="I23" s="186"/>
      <c r="J23" s="186"/>
      <c r="K23" s="189"/>
    </row>
    <row r="24" spans="1:11" s="57" customFormat="1" ht="12.75">
      <c r="A24" s="177" t="s">
        <v>26</v>
      </c>
      <c r="B24" s="50">
        <v>3643</v>
      </c>
      <c r="C24" s="38">
        <v>4340</v>
      </c>
      <c r="D24" s="38">
        <v>5321</v>
      </c>
      <c r="E24" s="38">
        <v>6333</v>
      </c>
      <c r="F24" s="38">
        <v>6637</v>
      </c>
      <c r="G24" s="38">
        <v>6392</v>
      </c>
      <c r="H24" s="38">
        <v>7420</v>
      </c>
      <c r="I24" s="165">
        <v>8544</v>
      </c>
      <c r="J24" s="165">
        <v>8907</v>
      </c>
      <c r="K24" s="265">
        <v>8724</v>
      </c>
    </row>
    <row r="25" spans="1:11" ht="12.75">
      <c r="A25" s="16"/>
      <c r="B25" s="41"/>
      <c r="C25" s="36"/>
      <c r="D25" s="36"/>
      <c r="E25" s="36"/>
      <c r="F25" s="36"/>
      <c r="G25" s="36"/>
      <c r="H25" s="36"/>
      <c r="I25" s="186"/>
      <c r="J25" s="186" t="s">
        <v>62</v>
      </c>
      <c r="K25" s="189"/>
    </row>
    <row r="26" spans="1:11" s="57" customFormat="1" ht="12.75">
      <c r="A26" s="177" t="s">
        <v>456</v>
      </c>
      <c r="B26" s="50">
        <v>28725</v>
      </c>
      <c r="C26" s="38">
        <v>38056</v>
      </c>
      <c r="D26" s="38">
        <v>47956</v>
      </c>
      <c r="E26" s="38">
        <v>49205</v>
      </c>
      <c r="F26" s="38">
        <v>53556</v>
      </c>
      <c r="G26" s="38">
        <v>53516</v>
      </c>
      <c r="H26" s="38">
        <v>53822</v>
      </c>
      <c r="I26" s="165">
        <v>63308</v>
      </c>
      <c r="J26" s="165">
        <v>66291</v>
      </c>
      <c r="K26" s="265">
        <v>87608</v>
      </c>
    </row>
    <row r="27" spans="1:11" ht="12.75">
      <c r="A27" s="16"/>
      <c r="B27" s="41"/>
      <c r="C27" s="36"/>
      <c r="D27" s="36"/>
      <c r="E27" s="36"/>
      <c r="F27" s="36"/>
      <c r="G27" s="36"/>
      <c r="H27" s="36"/>
      <c r="I27" s="186"/>
      <c r="J27" s="186"/>
      <c r="K27" s="189"/>
    </row>
    <row r="28" spans="1:11" s="57" customFormat="1" ht="12.75">
      <c r="A28" s="177" t="s">
        <v>39</v>
      </c>
      <c r="B28" s="50">
        <v>56462</v>
      </c>
      <c r="C28" s="38">
        <v>78928</v>
      </c>
      <c r="D28" s="38">
        <v>103735</v>
      </c>
      <c r="E28" s="38">
        <v>117696</v>
      </c>
      <c r="F28" s="38">
        <v>118665</v>
      </c>
      <c r="G28" s="38">
        <v>115067</v>
      </c>
      <c r="H28" s="38">
        <v>112652</v>
      </c>
      <c r="I28" s="165">
        <v>112621</v>
      </c>
      <c r="J28" s="165">
        <v>124533</v>
      </c>
      <c r="K28" s="265">
        <v>131879</v>
      </c>
    </row>
    <row r="29" spans="1:11" ht="12.75">
      <c r="A29" s="16"/>
      <c r="B29" s="41"/>
      <c r="C29" s="36"/>
      <c r="D29" s="36"/>
      <c r="E29" s="36"/>
      <c r="F29" s="36"/>
      <c r="G29" s="36"/>
      <c r="H29" s="36"/>
      <c r="I29" s="186"/>
      <c r="J29" s="186"/>
      <c r="K29" s="189"/>
    </row>
    <row r="30" spans="1:11" s="57" customFormat="1" ht="12.75">
      <c r="A30" s="177" t="s">
        <v>59</v>
      </c>
      <c r="B30" s="50">
        <v>9348</v>
      </c>
      <c r="C30" s="38">
        <v>10941</v>
      </c>
      <c r="D30" s="38">
        <v>12807</v>
      </c>
      <c r="E30" s="38">
        <v>14710</v>
      </c>
      <c r="F30" s="38">
        <v>17705</v>
      </c>
      <c r="G30" s="38">
        <v>19510</v>
      </c>
      <c r="H30" s="38">
        <v>20414</v>
      </c>
      <c r="I30" s="165">
        <v>20914</v>
      </c>
      <c r="J30" s="165">
        <v>23417</v>
      </c>
      <c r="K30" s="265">
        <f>18259+709+6170</f>
        <v>25138</v>
      </c>
    </row>
    <row r="31" spans="1:11" ht="13.5" thickBot="1">
      <c r="A31" s="13"/>
      <c r="B31" s="47"/>
      <c r="C31" s="39"/>
      <c r="D31" s="39"/>
      <c r="E31" s="39"/>
      <c r="F31" s="39"/>
      <c r="G31" s="39"/>
      <c r="H31" s="39"/>
      <c r="I31" s="39"/>
      <c r="J31" s="39"/>
      <c r="K31" s="160"/>
    </row>
  </sheetData>
  <printOptions horizontalCentered="1" verticalCentered="1"/>
  <pageMargins left="0.3937007874015748" right="0.3937007874015748" top="1" bottom="0.3937007874015748" header="0" footer="0.5511811023622047"/>
  <pageSetup fitToHeight="1" fitToWidth="1" horizontalDpi="180" verticalDpi="180" orientation="landscape" scale="90" r:id="rId1"/>
  <headerFooter alignWithMargins="0">
    <oddFooter>&amp;CAnuario Estadístico 2000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C13" sqref="C13"/>
    </sheetView>
  </sheetViews>
  <sheetFormatPr defaultColWidth="9.140625" defaultRowHeight="12.75"/>
  <cols>
    <col min="1" max="1" width="20.421875" style="0" customWidth="1"/>
    <col min="2" max="16384" width="11.421875" style="0" customWidth="1"/>
  </cols>
  <sheetData>
    <row r="1" spans="1:10" ht="12.75">
      <c r="A1" s="1" t="s">
        <v>285</v>
      </c>
      <c r="B1" s="1"/>
      <c r="C1" s="1"/>
      <c r="D1" s="2"/>
      <c r="E1" s="2"/>
      <c r="F1" s="2"/>
      <c r="G1" s="2"/>
      <c r="H1" s="2"/>
      <c r="I1" s="2"/>
      <c r="J1" s="2"/>
    </row>
    <row r="2" spans="1:10" ht="12.75">
      <c r="A2" s="1" t="s">
        <v>475</v>
      </c>
      <c r="B2" s="1"/>
      <c r="C2" s="1"/>
      <c r="D2" s="2"/>
      <c r="E2" s="2"/>
      <c r="F2" s="2"/>
      <c r="G2" s="2"/>
      <c r="H2" s="2"/>
      <c r="I2" s="2"/>
      <c r="J2" s="2"/>
    </row>
    <row r="3" spans="1:10" ht="12.75">
      <c r="A3" s="1" t="s">
        <v>378</v>
      </c>
      <c r="B3" s="1"/>
      <c r="C3" s="1"/>
      <c r="D3" s="2"/>
      <c r="E3" s="2"/>
      <c r="F3" s="2"/>
      <c r="G3" s="2"/>
      <c r="H3" s="2"/>
      <c r="I3" s="2"/>
      <c r="J3" s="2"/>
    </row>
    <row r="4" spans="1:10" ht="13.5" thickBot="1">
      <c r="A4" s="1"/>
      <c r="B4" s="1"/>
      <c r="C4" s="1"/>
      <c r="D4" s="2"/>
      <c r="E4" s="2"/>
      <c r="F4" s="2"/>
      <c r="G4" s="2"/>
      <c r="H4" s="2"/>
      <c r="I4" s="2"/>
      <c r="J4" s="2"/>
    </row>
    <row r="5" spans="1:11" ht="12.75">
      <c r="A5" s="3"/>
      <c r="B5" s="32"/>
      <c r="C5" s="27"/>
      <c r="D5" s="27"/>
      <c r="E5" s="27"/>
      <c r="F5" s="27"/>
      <c r="G5" s="27"/>
      <c r="H5" s="27"/>
      <c r="I5" s="27"/>
      <c r="J5" s="27"/>
      <c r="K5" s="184"/>
    </row>
    <row r="6" spans="1:11" ht="12.75">
      <c r="A6" s="7" t="s">
        <v>3</v>
      </c>
      <c r="B6" s="21">
        <v>1991</v>
      </c>
      <c r="C6" s="8">
        <f aca="true" t="shared" si="0" ref="C6:K6">B6+1</f>
        <v>1992</v>
      </c>
      <c r="D6" s="8">
        <f t="shared" si="0"/>
        <v>1993</v>
      </c>
      <c r="E6" s="8">
        <f t="shared" si="0"/>
        <v>1994</v>
      </c>
      <c r="F6" s="8">
        <f t="shared" si="0"/>
        <v>1995</v>
      </c>
      <c r="G6" s="8">
        <f t="shared" si="0"/>
        <v>1996</v>
      </c>
      <c r="H6" s="8">
        <f t="shared" si="0"/>
        <v>1997</v>
      </c>
      <c r="I6" s="8">
        <f t="shared" si="0"/>
        <v>1998</v>
      </c>
      <c r="J6" s="8">
        <f t="shared" si="0"/>
        <v>1999</v>
      </c>
      <c r="K6" s="33">
        <f t="shared" si="0"/>
        <v>2000</v>
      </c>
    </row>
    <row r="7" spans="1:11" ht="13.5" thickBot="1">
      <c r="A7" s="9"/>
      <c r="B7" s="21"/>
      <c r="C7" s="8"/>
      <c r="D7" s="8"/>
      <c r="E7" s="8"/>
      <c r="F7" s="8"/>
      <c r="G7" s="8"/>
      <c r="H7" s="8"/>
      <c r="I7" s="8"/>
      <c r="J7" s="8"/>
      <c r="K7" s="179"/>
    </row>
    <row r="8" spans="1:11" ht="12.75">
      <c r="A8" s="249" t="s">
        <v>17</v>
      </c>
      <c r="B8" s="48">
        <f aca="true" t="shared" si="1" ref="B8:K8">+SUM(B10,B16,B24:B30)</f>
        <v>149641</v>
      </c>
      <c r="C8" s="73">
        <f t="shared" si="1"/>
        <v>163905</v>
      </c>
      <c r="D8" s="73">
        <f t="shared" si="1"/>
        <v>168797</v>
      </c>
      <c r="E8" s="73">
        <f t="shared" si="1"/>
        <v>197208</v>
      </c>
      <c r="F8" s="73">
        <f t="shared" si="1"/>
        <v>197770</v>
      </c>
      <c r="G8" s="73">
        <f t="shared" si="1"/>
        <v>215241</v>
      </c>
      <c r="H8" s="73">
        <f t="shared" si="1"/>
        <v>223077</v>
      </c>
      <c r="I8" s="73">
        <f t="shared" si="1"/>
        <v>266192</v>
      </c>
      <c r="J8" s="73">
        <f t="shared" si="1"/>
        <v>287476</v>
      </c>
      <c r="K8" s="74">
        <f t="shared" si="1"/>
        <v>263831</v>
      </c>
    </row>
    <row r="9" spans="1:11" ht="12.75">
      <c r="A9" s="16"/>
      <c r="B9" s="41"/>
      <c r="C9" s="36"/>
      <c r="D9" s="36"/>
      <c r="E9" s="36"/>
      <c r="F9" s="36"/>
      <c r="G9" s="36"/>
      <c r="H9" s="36"/>
      <c r="I9" s="36"/>
      <c r="J9" s="36"/>
      <c r="K9" s="189"/>
    </row>
    <row r="10" spans="1:11" s="57" customFormat="1" ht="12.75">
      <c r="A10" s="177" t="s">
        <v>454</v>
      </c>
      <c r="B10" s="50">
        <f aca="true" t="shared" si="2" ref="B10:K10">+SUM(B12:B14)</f>
        <v>10334</v>
      </c>
      <c r="C10" s="38">
        <f t="shared" si="2"/>
        <v>9978</v>
      </c>
      <c r="D10" s="38">
        <f t="shared" si="2"/>
        <v>10809</v>
      </c>
      <c r="E10" s="38">
        <f t="shared" si="2"/>
        <v>12550</v>
      </c>
      <c r="F10" s="38">
        <f t="shared" si="2"/>
        <v>15201</v>
      </c>
      <c r="G10" s="38">
        <f t="shared" si="2"/>
        <v>16229</v>
      </c>
      <c r="H10" s="38">
        <f t="shared" si="2"/>
        <v>15877</v>
      </c>
      <c r="I10" s="38">
        <f t="shared" si="2"/>
        <v>17077</v>
      </c>
      <c r="J10" s="38">
        <f t="shared" si="2"/>
        <v>21511</v>
      </c>
      <c r="K10" s="72">
        <f t="shared" si="2"/>
        <v>19153</v>
      </c>
    </row>
    <row r="11" spans="1:11" ht="12.75">
      <c r="A11" s="177"/>
      <c r="B11" s="41"/>
      <c r="C11" s="36"/>
      <c r="D11" s="36"/>
      <c r="E11" s="36"/>
      <c r="F11" s="36"/>
      <c r="G11" s="36"/>
      <c r="H11" s="36"/>
      <c r="I11" s="36"/>
      <c r="J11" s="36"/>
      <c r="K11" s="189"/>
    </row>
    <row r="12" spans="1:11" ht="12.75">
      <c r="A12" s="16" t="s">
        <v>18</v>
      </c>
      <c r="B12" s="41">
        <v>892</v>
      </c>
      <c r="C12" s="36">
        <v>1053</v>
      </c>
      <c r="D12" s="36">
        <v>1393</v>
      </c>
      <c r="E12" s="36">
        <v>1861</v>
      </c>
      <c r="F12" s="36">
        <v>2377</v>
      </c>
      <c r="G12" s="36">
        <v>2650</v>
      </c>
      <c r="H12" s="36">
        <v>2579</v>
      </c>
      <c r="I12" s="36">
        <v>2770</v>
      </c>
      <c r="J12" s="36">
        <v>3660</v>
      </c>
      <c r="K12" s="189">
        <v>3599</v>
      </c>
    </row>
    <row r="13" spans="1:11" ht="12.75">
      <c r="A13" s="16" t="s">
        <v>19</v>
      </c>
      <c r="B13" s="41">
        <v>8440</v>
      </c>
      <c r="C13" s="36">
        <v>7924</v>
      </c>
      <c r="D13" s="36">
        <v>8538</v>
      </c>
      <c r="E13" s="36">
        <v>9491</v>
      </c>
      <c r="F13" s="36">
        <v>11458</v>
      </c>
      <c r="G13" s="36">
        <v>12244</v>
      </c>
      <c r="H13" s="36">
        <v>12050</v>
      </c>
      <c r="I13" s="36">
        <v>13125</v>
      </c>
      <c r="J13" s="36">
        <v>16585</v>
      </c>
      <c r="K13" s="189">
        <v>14101</v>
      </c>
    </row>
    <row r="14" spans="1:11" ht="12.75">
      <c r="A14" s="16" t="s">
        <v>20</v>
      </c>
      <c r="B14" s="41">
        <v>1002</v>
      </c>
      <c r="C14" s="36">
        <v>1001</v>
      </c>
      <c r="D14" s="36">
        <v>878</v>
      </c>
      <c r="E14" s="36">
        <v>1198</v>
      </c>
      <c r="F14" s="36">
        <v>1366</v>
      </c>
      <c r="G14" s="36">
        <v>1335</v>
      </c>
      <c r="H14" s="36">
        <v>1248</v>
      </c>
      <c r="I14" s="36">
        <v>1182</v>
      </c>
      <c r="J14" s="36">
        <v>1266</v>
      </c>
      <c r="K14" s="189">
        <v>1453</v>
      </c>
    </row>
    <row r="15" spans="1:11" ht="12.75">
      <c r="A15" s="16"/>
      <c r="B15" s="41"/>
      <c r="C15" s="36"/>
      <c r="D15" s="36"/>
      <c r="E15" s="36"/>
      <c r="F15" s="36"/>
      <c r="G15" s="36"/>
      <c r="H15" s="36"/>
      <c r="I15" s="36"/>
      <c r="J15" s="36"/>
      <c r="K15" s="189"/>
    </row>
    <row r="16" spans="1:11" s="57" customFormat="1" ht="12.75">
      <c r="A16" s="177" t="s">
        <v>455</v>
      </c>
      <c r="B16" s="50">
        <f aca="true" t="shared" si="3" ref="B16:K16">+SUM(B18:B22)</f>
        <v>121691</v>
      </c>
      <c r="C16" s="38">
        <f t="shared" si="3"/>
        <v>138478</v>
      </c>
      <c r="D16" s="38">
        <f t="shared" si="3"/>
        <v>141208</v>
      </c>
      <c r="E16" s="38">
        <f t="shared" si="3"/>
        <v>167373</v>
      </c>
      <c r="F16" s="38">
        <f t="shared" si="3"/>
        <v>163016</v>
      </c>
      <c r="G16" s="38">
        <f t="shared" si="3"/>
        <v>178384</v>
      </c>
      <c r="H16" s="38">
        <f t="shared" si="3"/>
        <v>186487</v>
      </c>
      <c r="I16" s="38">
        <f t="shared" si="3"/>
        <v>226390</v>
      </c>
      <c r="J16" s="38">
        <f t="shared" si="3"/>
        <v>240090</v>
      </c>
      <c r="K16" s="72">
        <f t="shared" si="3"/>
        <v>214613</v>
      </c>
    </row>
    <row r="17" spans="1:11" ht="12.75">
      <c r="A17" s="177"/>
      <c r="B17" s="41"/>
      <c r="C17" s="36"/>
      <c r="D17" s="36"/>
      <c r="E17" s="36"/>
      <c r="F17" s="36"/>
      <c r="G17" s="36"/>
      <c r="H17" s="36"/>
      <c r="I17" s="36"/>
      <c r="J17" s="36"/>
      <c r="K17" s="189"/>
    </row>
    <row r="18" spans="1:11" ht="12.75">
      <c r="A18" s="16" t="s">
        <v>21</v>
      </c>
      <c r="B18" s="41">
        <v>5201</v>
      </c>
      <c r="C18" s="36">
        <v>6467</v>
      </c>
      <c r="D18" s="36">
        <v>7417</v>
      </c>
      <c r="E18" s="36">
        <v>7582</v>
      </c>
      <c r="F18" s="36">
        <v>8658</v>
      </c>
      <c r="G18" s="36">
        <v>8737</v>
      </c>
      <c r="H18" s="36">
        <v>8410</v>
      </c>
      <c r="I18" s="36">
        <v>8096</v>
      </c>
      <c r="J18" s="36">
        <v>10914</v>
      </c>
      <c r="K18" s="189">
        <v>11006</v>
      </c>
    </row>
    <row r="19" spans="1:11" ht="12.75">
      <c r="A19" s="16" t="s">
        <v>22</v>
      </c>
      <c r="B19" s="41">
        <v>3764</v>
      </c>
      <c r="C19" s="36">
        <v>6790</v>
      </c>
      <c r="D19" s="36">
        <v>8601</v>
      </c>
      <c r="E19" s="36">
        <v>11687</v>
      </c>
      <c r="F19" s="36">
        <v>11676</v>
      </c>
      <c r="G19" s="36">
        <v>13500</v>
      </c>
      <c r="H19" s="36">
        <v>12151</v>
      </c>
      <c r="I19" s="36">
        <v>12076</v>
      </c>
      <c r="J19" s="36">
        <v>15530</v>
      </c>
      <c r="K19" s="189">
        <v>16318</v>
      </c>
    </row>
    <row r="20" spans="1:11" ht="12.75">
      <c r="A20" s="16" t="s">
        <v>23</v>
      </c>
      <c r="B20" s="41">
        <v>3770</v>
      </c>
      <c r="C20" s="36">
        <v>5345</v>
      </c>
      <c r="D20" s="36">
        <v>5700</v>
      </c>
      <c r="E20" s="36">
        <v>7056</v>
      </c>
      <c r="F20" s="36">
        <v>8267</v>
      </c>
      <c r="G20" s="36">
        <v>9139</v>
      </c>
      <c r="H20" s="36">
        <v>10116</v>
      </c>
      <c r="I20" s="36">
        <v>11519</v>
      </c>
      <c r="J20" s="36">
        <v>18271</v>
      </c>
      <c r="K20" s="189">
        <v>14908</v>
      </c>
    </row>
    <row r="21" spans="1:11" ht="12.75">
      <c r="A21" s="16" t="s">
        <v>24</v>
      </c>
      <c r="B21" s="41">
        <v>65477</v>
      </c>
      <c r="C21" s="36">
        <v>69006</v>
      </c>
      <c r="D21" s="36">
        <v>73302</v>
      </c>
      <c r="E21" s="36">
        <v>99194</v>
      </c>
      <c r="F21" s="36">
        <v>93837</v>
      </c>
      <c r="G21" s="36">
        <v>110889</v>
      </c>
      <c r="H21" s="36">
        <v>119867</v>
      </c>
      <c r="I21" s="36">
        <v>159986</v>
      </c>
      <c r="J21" s="36">
        <v>157573</v>
      </c>
      <c r="K21" s="189">
        <v>132362</v>
      </c>
    </row>
    <row r="22" spans="1:11" ht="12.75">
      <c r="A22" s="16" t="s">
        <v>25</v>
      </c>
      <c r="B22" s="41">
        <v>43479</v>
      </c>
      <c r="C22" s="36">
        <v>50870</v>
      </c>
      <c r="D22" s="36">
        <v>46188</v>
      </c>
      <c r="E22" s="36">
        <v>41854</v>
      </c>
      <c r="F22" s="36">
        <v>40578</v>
      </c>
      <c r="G22" s="36">
        <v>36119</v>
      </c>
      <c r="H22" s="36">
        <v>35943</v>
      </c>
      <c r="I22" s="36">
        <v>34713</v>
      </c>
      <c r="J22" s="36">
        <v>37802</v>
      </c>
      <c r="K22" s="189">
        <v>40019</v>
      </c>
    </row>
    <row r="23" spans="1:11" ht="12.75">
      <c r="A23" s="16"/>
      <c r="B23" s="41"/>
      <c r="C23" s="36"/>
      <c r="D23" s="36"/>
      <c r="E23" s="36"/>
      <c r="F23" s="36"/>
      <c r="G23" s="36"/>
      <c r="H23" s="36"/>
      <c r="I23" s="36"/>
      <c r="J23" s="36"/>
      <c r="K23" s="189"/>
    </row>
    <row r="24" spans="1:11" s="57" customFormat="1" ht="12.75">
      <c r="A24" s="177" t="s">
        <v>26</v>
      </c>
      <c r="B24" s="50">
        <v>1008</v>
      </c>
      <c r="C24" s="38">
        <v>1002</v>
      </c>
      <c r="D24" s="38">
        <v>1089</v>
      </c>
      <c r="E24" s="38">
        <v>1076</v>
      </c>
      <c r="F24" s="38">
        <v>471</v>
      </c>
      <c r="G24" s="38">
        <v>297</v>
      </c>
      <c r="H24" s="38">
        <v>278</v>
      </c>
      <c r="I24" s="38">
        <v>343</v>
      </c>
      <c r="J24" s="38">
        <v>389</v>
      </c>
      <c r="K24" s="265">
        <v>672</v>
      </c>
    </row>
    <row r="25" spans="1:11" ht="12.75">
      <c r="A25" s="16"/>
      <c r="B25" s="41"/>
      <c r="C25" s="36"/>
      <c r="D25" s="36"/>
      <c r="E25" s="36"/>
      <c r="F25" s="36"/>
      <c r="G25" s="36"/>
      <c r="H25" s="36"/>
      <c r="I25" s="36"/>
      <c r="J25" s="36" t="s">
        <v>62</v>
      </c>
      <c r="K25" s="189"/>
    </row>
    <row r="26" spans="1:11" s="57" customFormat="1" ht="12.75">
      <c r="A26" s="177" t="s">
        <v>456</v>
      </c>
      <c r="B26" s="50">
        <v>4011</v>
      </c>
      <c r="C26" s="38">
        <v>4422</v>
      </c>
      <c r="D26" s="38">
        <v>4823</v>
      </c>
      <c r="E26" s="38">
        <v>4676</v>
      </c>
      <c r="F26" s="38">
        <v>4864</v>
      </c>
      <c r="G26" s="38">
        <v>5193</v>
      </c>
      <c r="H26" s="38">
        <v>4985</v>
      </c>
      <c r="I26" s="38">
        <v>5349</v>
      </c>
      <c r="J26" s="38">
        <v>6579</v>
      </c>
      <c r="K26" s="265">
        <v>7749</v>
      </c>
    </row>
    <row r="27" spans="1:11" ht="12.75">
      <c r="A27" s="16"/>
      <c r="B27" s="41"/>
      <c r="C27" s="36"/>
      <c r="D27" s="36"/>
      <c r="E27" s="36"/>
      <c r="F27" s="36"/>
      <c r="G27" s="36"/>
      <c r="H27" s="36"/>
      <c r="I27" s="36"/>
      <c r="J27" s="36" t="s">
        <v>62</v>
      </c>
      <c r="K27" s="189"/>
    </row>
    <row r="28" spans="1:11" s="57" customFormat="1" ht="12.75">
      <c r="A28" s="177" t="s">
        <v>39</v>
      </c>
      <c r="B28" s="50">
        <v>10295</v>
      </c>
      <c r="C28" s="38">
        <v>8767</v>
      </c>
      <c r="D28" s="38">
        <v>9596</v>
      </c>
      <c r="E28" s="38">
        <v>10324</v>
      </c>
      <c r="F28" s="38">
        <v>12641</v>
      </c>
      <c r="G28" s="38">
        <v>13119</v>
      </c>
      <c r="H28" s="38">
        <v>13117</v>
      </c>
      <c r="I28" s="38">
        <v>14124</v>
      </c>
      <c r="J28" s="38">
        <v>15773</v>
      </c>
      <c r="K28" s="265">
        <v>17916</v>
      </c>
    </row>
    <row r="29" spans="1:11" ht="12.75">
      <c r="A29" s="16"/>
      <c r="B29" s="41"/>
      <c r="C29" s="36"/>
      <c r="D29" s="36"/>
      <c r="E29" s="36"/>
      <c r="F29" s="36"/>
      <c r="G29" s="36"/>
      <c r="H29" s="36"/>
      <c r="I29" s="36"/>
      <c r="J29" s="36"/>
      <c r="K29" s="189"/>
    </row>
    <row r="30" spans="1:11" s="57" customFormat="1" ht="12.75">
      <c r="A30" s="177" t="s">
        <v>59</v>
      </c>
      <c r="B30" s="50">
        <v>2302</v>
      </c>
      <c r="C30" s="38">
        <v>1258</v>
      </c>
      <c r="D30" s="38">
        <v>1272</v>
      </c>
      <c r="E30" s="38">
        <v>1209</v>
      </c>
      <c r="F30" s="38">
        <v>1577</v>
      </c>
      <c r="G30" s="38">
        <v>2019</v>
      </c>
      <c r="H30" s="38">
        <v>2333</v>
      </c>
      <c r="I30" s="38">
        <v>2909</v>
      </c>
      <c r="J30" s="38">
        <v>3134</v>
      </c>
      <c r="K30" s="265">
        <f>2606+63+1059</f>
        <v>3728</v>
      </c>
    </row>
    <row r="31" spans="1:11" ht="13.5" thickBot="1">
      <c r="A31" s="13"/>
      <c r="B31" s="47"/>
      <c r="C31" s="39"/>
      <c r="D31" s="39"/>
      <c r="E31" s="39" t="s">
        <v>62</v>
      </c>
      <c r="F31" s="39"/>
      <c r="G31" s="39"/>
      <c r="H31" s="39"/>
      <c r="I31" s="39"/>
      <c r="J31" s="39"/>
      <c r="K31" s="52"/>
    </row>
  </sheetData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landscape" scale="98" r:id="rId1"/>
  <headerFooter alignWithMargins="0">
    <oddFooter>&amp;CAnuario Estadístico 2000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A6" sqref="A6:K6"/>
    </sheetView>
  </sheetViews>
  <sheetFormatPr defaultColWidth="9.140625" defaultRowHeight="12.75"/>
  <cols>
    <col min="1" max="1" width="20.421875" style="0" customWidth="1"/>
    <col min="2" max="16384" width="11.421875" style="0" customWidth="1"/>
  </cols>
  <sheetData>
    <row r="1" spans="1:10" ht="12.75">
      <c r="A1" s="1" t="s">
        <v>433</v>
      </c>
      <c r="B1" s="1"/>
      <c r="C1" s="1"/>
      <c r="D1" s="2"/>
      <c r="E1" s="2"/>
      <c r="F1" s="2"/>
      <c r="G1" s="2"/>
      <c r="H1" s="2"/>
      <c r="I1" s="2"/>
      <c r="J1" s="2"/>
    </row>
    <row r="2" spans="1:10" ht="12.75">
      <c r="A2" s="1" t="s">
        <v>476</v>
      </c>
      <c r="B2" s="1"/>
      <c r="C2" s="1"/>
      <c r="D2" s="2"/>
      <c r="E2" s="2"/>
      <c r="F2" s="2"/>
      <c r="G2" s="2"/>
      <c r="H2" s="2"/>
      <c r="I2" s="2"/>
      <c r="J2" s="2"/>
    </row>
    <row r="3" spans="1:10" ht="12.75">
      <c r="A3" s="1" t="s">
        <v>378</v>
      </c>
      <c r="B3" s="1"/>
      <c r="C3" s="1"/>
      <c r="D3" s="2"/>
      <c r="E3" s="2"/>
      <c r="F3" s="2"/>
      <c r="G3" s="2"/>
      <c r="H3" s="2"/>
      <c r="I3" s="2"/>
      <c r="J3" s="2"/>
    </row>
    <row r="4" spans="1:10" ht="13.5" thickBot="1">
      <c r="A4" s="1"/>
      <c r="B4" s="1"/>
      <c r="C4" s="1"/>
      <c r="D4" s="2"/>
      <c r="E4" s="2"/>
      <c r="F4" s="2"/>
      <c r="G4" s="2"/>
      <c r="H4" s="2"/>
      <c r="I4" s="2"/>
      <c r="J4" s="2"/>
    </row>
    <row r="5" spans="1:11" ht="12.75">
      <c r="A5" s="19"/>
      <c r="B5" s="32"/>
      <c r="C5" s="27"/>
      <c r="D5" s="27"/>
      <c r="E5" s="27"/>
      <c r="F5" s="27"/>
      <c r="G5" s="27"/>
      <c r="H5" s="27"/>
      <c r="I5" s="27"/>
      <c r="J5" s="27"/>
      <c r="K5" s="184"/>
    </row>
    <row r="6" spans="1:11" ht="12.75">
      <c r="A6" s="330" t="s">
        <v>3</v>
      </c>
      <c r="B6" s="330">
        <v>1991</v>
      </c>
      <c r="C6" s="328">
        <f aca="true" t="shared" si="0" ref="C6:K6">B6+1</f>
        <v>1992</v>
      </c>
      <c r="D6" s="328">
        <f t="shared" si="0"/>
        <v>1993</v>
      </c>
      <c r="E6" s="328">
        <f t="shared" si="0"/>
        <v>1994</v>
      </c>
      <c r="F6" s="328">
        <f t="shared" si="0"/>
        <v>1995</v>
      </c>
      <c r="G6" s="328">
        <f t="shared" si="0"/>
        <v>1996</v>
      </c>
      <c r="H6" s="328">
        <f t="shared" si="0"/>
        <v>1997</v>
      </c>
      <c r="I6" s="328">
        <f t="shared" si="0"/>
        <v>1998</v>
      </c>
      <c r="J6" s="328">
        <f t="shared" si="0"/>
        <v>1999</v>
      </c>
      <c r="K6" s="329">
        <f t="shared" si="0"/>
        <v>2000</v>
      </c>
    </row>
    <row r="7" spans="1:11" ht="13.5" thickBot="1">
      <c r="A7" s="13"/>
      <c r="B7" s="21"/>
      <c r="C7" s="8"/>
      <c r="D7" s="8"/>
      <c r="E7" s="8"/>
      <c r="F7" s="8"/>
      <c r="G7" s="8"/>
      <c r="H7" s="8"/>
      <c r="I7" s="8"/>
      <c r="J7" s="8"/>
      <c r="K7" s="179"/>
    </row>
    <row r="8" spans="1:11" ht="12.75">
      <c r="A8" s="15" t="s">
        <v>17</v>
      </c>
      <c r="B8" s="48">
        <f aca="true" t="shared" si="1" ref="B8:K8">+SUM(B10,B16,B24:B30)</f>
        <v>3046</v>
      </c>
      <c r="C8" s="73">
        <f t="shared" si="1"/>
        <v>3131</v>
      </c>
      <c r="D8" s="73">
        <f t="shared" si="1"/>
        <v>3958</v>
      </c>
      <c r="E8" s="73">
        <f t="shared" si="1"/>
        <v>4824</v>
      </c>
      <c r="F8" s="73">
        <f t="shared" si="1"/>
        <v>5576</v>
      </c>
      <c r="G8" s="73">
        <f t="shared" si="1"/>
        <v>5860</v>
      </c>
      <c r="H8" s="73">
        <f t="shared" si="1"/>
        <v>6855</v>
      </c>
      <c r="I8" s="73">
        <f t="shared" si="1"/>
        <v>7208</v>
      </c>
      <c r="J8" s="73">
        <f t="shared" si="1"/>
        <v>9951</v>
      </c>
      <c r="K8" s="74">
        <f t="shared" si="1"/>
        <v>23449</v>
      </c>
    </row>
    <row r="9" spans="1:11" ht="12.75">
      <c r="A9" s="16"/>
      <c r="B9" s="41"/>
      <c r="C9" s="36"/>
      <c r="D9" s="36"/>
      <c r="E9" s="36"/>
      <c r="F9" s="36"/>
      <c r="G9" s="36"/>
      <c r="H9" s="36"/>
      <c r="I9" s="11"/>
      <c r="J9" s="58"/>
      <c r="K9" s="179"/>
    </row>
    <row r="10" spans="1:11" ht="12.75">
      <c r="A10" s="177" t="s">
        <v>454</v>
      </c>
      <c r="B10" s="50">
        <f aca="true" t="shared" si="2" ref="B10:K10">+SUM(B12:B14)</f>
        <v>1876</v>
      </c>
      <c r="C10" s="38">
        <f t="shared" si="2"/>
        <v>1857</v>
      </c>
      <c r="D10" s="38">
        <f t="shared" si="2"/>
        <v>2563</v>
      </c>
      <c r="E10" s="38">
        <f t="shared" si="2"/>
        <v>2339</v>
      </c>
      <c r="F10" s="38">
        <f t="shared" si="2"/>
        <v>4169</v>
      </c>
      <c r="G10" s="38">
        <f t="shared" si="2"/>
        <v>3907</v>
      </c>
      <c r="H10" s="38">
        <f t="shared" si="2"/>
        <v>4782</v>
      </c>
      <c r="I10" s="38">
        <f t="shared" si="2"/>
        <v>5654</v>
      </c>
      <c r="J10" s="38">
        <f t="shared" si="2"/>
        <v>7737</v>
      </c>
      <c r="K10" s="72">
        <f t="shared" si="2"/>
        <v>20931</v>
      </c>
    </row>
    <row r="11" spans="1:11" ht="12.75">
      <c r="A11" s="177"/>
      <c r="B11" s="41"/>
      <c r="C11" s="36"/>
      <c r="D11" s="36"/>
      <c r="E11" s="36"/>
      <c r="F11" s="36"/>
      <c r="G11" s="36"/>
      <c r="H11" s="36"/>
      <c r="I11" s="11"/>
      <c r="J11" s="58"/>
      <c r="K11" s="179"/>
    </row>
    <row r="12" spans="1:11" ht="12.75">
      <c r="A12" s="16" t="s">
        <v>18</v>
      </c>
      <c r="B12" s="41">
        <v>118</v>
      </c>
      <c r="C12" s="36">
        <v>101</v>
      </c>
      <c r="D12" s="36">
        <v>152</v>
      </c>
      <c r="E12" s="36">
        <v>166</v>
      </c>
      <c r="F12" s="36">
        <v>203</v>
      </c>
      <c r="G12" s="36">
        <v>193</v>
      </c>
      <c r="H12" s="36">
        <v>230</v>
      </c>
      <c r="I12" s="36">
        <v>265</v>
      </c>
      <c r="J12" s="232">
        <v>228</v>
      </c>
      <c r="K12" s="189">
        <v>1931</v>
      </c>
    </row>
    <row r="13" spans="1:11" ht="12.75">
      <c r="A13" s="16" t="s">
        <v>19</v>
      </c>
      <c r="B13" s="41">
        <v>1693</v>
      </c>
      <c r="C13" s="36">
        <v>1700</v>
      </c>
      <c r="D13" s="36">
        <v>2263</v>
      </c>
      <c r="E13" s="36">
        <v>2108</v>
      </c>
      <c r="F13" s="36">
        <v>3825</v>
      </c>
      <c r="G13" s="36">
        <v>3618</v>
      </c>
      <c r="H13" s="36">
        <v>4405</v>
      </c>
      <c r="I13" s="36">
        <v>5275</v>
      </c>
      <c r="J13" s="232">
        <v>7327</v>
      </c>
      <c r="K13" s="189">
        <v>18715</v>
      </c>
    </row>
    <row r="14" spans="1:11" ht="12.75">
      <c r="A14" s="16" t="s">
        <v>20</v>
      </c>
      <c r="B14" s="41">
        <v>65</v>
      </c>
      <c r="C14" s="36">
        <v>56</v>
      </c>
      <c r="D14" s="36">
        <v>148</v>
      </c>
      <c r="E14" s="36">
        <v>65</v>
      </c>
      <c r="F14" s="36">
        <v>141</v>
      </c>
      <c r="G14" s="36">
        <v>96</v>
      </c>
      <c r="H14" s="36">
        <v>147</v>
      </c>
      <c r="I14" s="36">
        <v>114</v>
      </c>
      <c r="J14" s="232">
        <v>182</v>
      </c>
      <c r="K14" s="189">
        <v>285</v>
      </c>
    </row>
    <row r="15" spans="1:11" ht="12.75">
      <c r="A15" s="16"/>
      <c r="B15" s="41"/>
      <c r="C15" s="36"/>
      <c r="D15" s="36"/>
      <c r="E15" s="36"/>
      <c r="F15" s="36"/>
      <c r="G15" s="36"/>
      <c r="H15" s="36"/>
      <c r="I15" s="36"/>
      <c r="J15" s="232"/>
      <c r="K15" s="189"/>
    </row>
    <row r="16" spans="1:11" ht="12.75">
      <c r="A16" s="177" t="s">
        <v>455</v>
      </c>
      <c r="B16" s="50">
        <f aca="true" t="shared" si="3" ref="B16:K16">+SUM(B18:B22)</f>
        <v>250</v>
      </c>
      <c r="C16" s="38">
        <f t="shared" si="3"/>
        <v>247</v>
      </c>
      <c r="D16" s="38">
        <f t="shared" si="3"/>
        <v>242</v>
      </c>
      <c r="E16" s="38">
        <f t="shared" si="3"/>
        <v>252</v>
      </c>
      <c r="F16" s="38">
        <f t="shared" si="3"/>
        <v>243</v>
      </c>
      <c r="G16" s="38">
        <f t="shared" si="3"/>
        <v>182</v>
      </c>
      <c r="H16" s="38">
        <f t="shared" si="3"/>
        <v>383</v>
      </c>
      <c r="I16" s="38">
        <f t="shared" si="3"/>
        <v>271</v>
      </c>
      <c r="J16" s="38">
        <f t="shared" si="3"/>
        <v>306</v>
      </c>
      <c r="K16" s="72">
        <f t="shared" si="3"/>
        <v>176</v>
      </c>
    </row>
    <row r="17" spans="1:11" ht="12.75">
      <c r="A17" s="177"/>
      <c r="B17" s="41"/>
      <c r="C17" s="36"/>
      <c r="D17" s="36"/>
      <c r="E17" s="36"/>
      <c r="F17" s="36"/>
      <c r="G17" s="36"/>
      <c r="H17" s="36"/>
      <c r="I17" s="36"/>
      <c r="J17" s="232"/>
      <c r="K17" s="189"/>
    </row>
    <row r="18" spans="1:11" ht="12.75">
      <c r="A18" s="16" t="s">
        <v>21</v>
      </c>
      <c r="B18" s="41">
        <v>4</v>
      </c>
      <c r="C18" s="36">
        <v>16</v>
      </c>
      <c r="D18" s="36">
        <v>34</v>
      </c>
      <c r="E18" s="36">
        <v>25</v>
      </c>
      <c r="F18" s="36">
        <v>23</v>
      </c>
      <c r="G18" s="36">
        <v>22</v>
      </c>
      <c r="H18" s="36">
        <v>42</v>
      </c>
      <c r="I18" s="36">
        <v>33</v>
      </c>
      <c r="J18" s="232">
        <v>17</v>
      </c>
      <c r="K18" s="189">
        <v>14</v>
      </c>
    </row>
    <row r="19" spans="1:11" ht="12.75">
      <c r="A19" s="16" t="s">
        <v>22</v>
      </c>
      <c r="B19" s="41">
        <v>24</v>
      </c>
      <c r="C19" s="36">
        <v>26</v>
      </c>
      <c r="D19" s="36">
        <v>29</v>
      </c>
      <c r="E19" s="36">
        <v>24</v>
      </c>
      <c r="F19" s="36">
        <v>22</v>
      </c>
      <c r="G19" s="36">
        <v>14</v>
      </c>
      <c r="H19" s="36">
        <v>30</v>
      </c>
      <c r="I19" s="36">
        <v>28</v>
      </c>
      <c r="J19" s="232">
        <v>16</v>
      </c>
      <c r="K19" s="189">
        <v>28</v>
      </c>
    </row>
    <row r="20" spans="1:11" ht="12.75">
      <c r="A20" s="16" t="s">
        <v>23</v>
      </c>
      <c r="B20" s="41">
        <v>62</v>
      </c>
      <c r="C20" s="36">
        <v>45</v>
      </c>
      <c r="D20" s="36">
        <v>52</v>
      </c>
      <c r="E20" s="36">
        <v>47</v>
      </c>
      <c r="F20" s="36">
        <v>46</v>
      </c>
      <c r="G20" s="36">
        <v>26</v>
      </c>
      <c r="H20" s="36">
        <v>62</v>
      </c>
      <c r="I20" s="36">
        <v>83</v>
      </c>
      <c r="J20" s="232">
        <v>71</v>
      </c>
      <c r="K20" s="189">
        <v>28</v>
      </c>
    </row>
    <row r="21" spans="1:11" ht="12.75">
      <c r="A21" s="16" t="s">
        <v>24</v>
      </c>
      <c r="B21" s="41">
        <v>22</v>
      </c>
      <c r="C21" s="36">
        <v>46</v>
      </c>
      <c r="D21" s="36">
        <v>41</v>
      </c>
      <c r="E21" s="36">
        <v>55</v>
      </c>
      <c r="F21" s="36">
        <v>43</v>
      </c>
      <c r="G21" s="36">
        <v>19</v>
      </c>
      <c r="H21" s="36">
        <v>109</v>
      </c>
      <c r="I21" s="36">
        <v>50</v>
      </c>
      <c r="J21" s="232">
        <v>80</v>
      </c>
      <c r="K21" s="189">
        <v>51</v>
      </c>
    </row>
    <row r="22" spans="1:11" ht="12.75">
      <c r="A22" s="16" t="s">
        <v>25</v>
      </c>
      <c r="B22" s="41">
        <v>138</v>
      </c>
      <c r="C22" s="36">
        <v>114</v>
      </c>
      <c r="D22" s="36">
        <v>86</v>
      </c>
      <c r="E22" s="36">
        <v>101</v>
      </c>
      <c r="F22" s="36">
        <v>109</v>
      </c>
      <c r="G22" s="36">
        <v>101</v>
      </c>
      <c r="H22" s="36">
        <v>140</v>
      </c>
      <c r="I22" s="36">
        <v>77</v>
      </c>
      <c r="J22" s="232">
        <v>122</v>
      </c>
      <c r="K22" s="189">
        <v>55</v>
      </c>
    </row>
    <row r="23" spans="1:11" ht="12.75">
      <c r="A23" s="16"/>
      <c r="B23" s="41"/>
      <c r="C23" s="36" t="s">
        <v>62</v>
      </c>
      <c r="D23" s="36"/>
      <c r="E23" s="36"/>
      <c r="F23" s="36"/>
      <c r="G23" s="36"/>
      <c r="H23" s="36"/>
      <c r="I23" s="36"/>
      <c r="J23" s="232"/>
      <c r="K23" s="189"/>
    </row>
    <row r="24" spans="1:11" ht="12.75">
      <c r="A24" s="177" t="s">
        <v>26</v>
      </c>
      <c r="B24" s="50">
        <v>28</v>
      </c>
      <c r="C24" s="38">
        <v>2</v>
      </c>
      <c r="D24" s="38">
        <v>32</v>
      </c>
      <c r="E24" s="38">
        <v>16</v>
      </c>
      <c r="F24" s="38">
        <v>17</v>
      </c>
      <c r="G24" s="38">
        <v>15</v>
      </c>
      <c r="H24" s="38">
        <v>67</v>
      </c>
      <c r="I24" s="165">
        <v>23</v>
      </c>
      <c r="J24" s="262">
        <v>31</v>
      </c>
      <c r="K24" s="270">
        <v>54</v>
      </c>
    </row>
    <row r="25" spans="1:11" ht="12.75">
      <c r="A25" s="16"/>
      <c r="B25" s="41" t="s">
        <v>62</v>
      </c>
      <c r="C25" s="36"/>
      <c r="D25" s="36"/>
      <c r="E25" s="36"/>
      <c r="F25" s="36"/>
      <c r="G25" s="36"/>
      <c r="H25" s="36"/>
      <c r="I25" s="165"/>
      <c r="J25" s="262"/>
      <c r="K25" s="270"/>
    </row>
    <row r="26" spans="1:11" ht="12.75">
      <c r="A26" s="177" t="s">
        <v>456</v>
      </c>
      <c r="B26" s="50">
        <v>155</v>
      </c>
      <c r="C26" s="38">
        <v>179</v>
      </c>
      <c r="D26" s="38">
        <v>142</v>
      </c>
      <c r="E26" s="38">
        <v>162</v>
      </c>
      <c r="F26" s="38">
        <v>180</v>
      </c>
      <c r="G26" s="38">
        <v>223</v>
      </c>
      <c r="H26" s="38">
        <v>223</v>
      </c>
      <c r="I26" s="165">
        <v>194</v>
      </c>
      <c r="J26" s="262">
        <v>470</v>
      </c>
      <c r="K26" s="270">
        <v>255</v>
      </c>
    </row>
    <row r="27" spans="1:11" ht="12.75">
      <c r="A27" s="16"/>
      <c r="B27" s="50"/>
      <c r="C27" s="38"/>
      <c r="D27" s="38"/>
      <c r="E27" s="38"/>
      <c r="F27" s="38"/>
      <c r="G27" s="38"/>
      <c r="H27" s="38"/>
      <c r="I27" s="165"/>
      <c r="J27" s="262"/>
      <c r="K27" s="270"/>
    </row>
    <row r="28" spans="1:11" ht="12.75">
      <c r="A28" s="177" t="s">
        <v>39</v>
      </c>
      <c r="B28" s="50">
        <v>562</v>
      </c>
      <c r="C28" s="38">
        <v>591</v>
      </c>
      <c r="D28" s="38">
        <v>612</v>
      </c>
      <c r="E28" s="38">
        <v>1560</v>
      </c>
      <c r="F28" s="38">
        <v>751</v>
      </c>
      <c r="G28" s="38">
        <v>1292</v>
      </c>
      <c r="H28" s="38">
        <v>937</v>
      </c>
      <c r="I28" s="165">
        <v>746</v>
      </c>
      <c r="J28" s="262">
        <v>1025</v>
      </c>
      <c r="K28" s="270">
        <v>1598</v>
      </c>
    </row>
    <row r="29" spans="1:11" ht="12.75">
      <c r="A29" s="16"/>
      <c r="B29" s="50"/>
      <c r="C29" s="38"/>
      <c r="D29" s="38"/>
      <c r="E29" s="38"/>
      <c r="F29" s="38"/>
      <c r="G29" s="38"/>
      <c r="H29" s="38"/>
      <c r="I29" s="165"/>
      <c r="J29" s="262"/>
      <c r="K29" s="270"/>
    </row>
    <row r="30" spans="1:11" ht="12.75">
      <c r="A30" s="177" t="s">
        <v>59</v>
      </c>
      <c r="B30" s="50">
        <v>175</v>
      </c>
      <c r="C30" s="38">
        <v>255</v>
      </c>
      <c r="D30" s="38">
        <v>367</v>
      </c>
      <c r="E30" s="38">
        <v>495</v>
      </c>
      <c r="F30" s="38">
        <v>216</v>
      </c>
      <c r="G30" s="38">
        <v>241</v>
      </c>
      <c r="H30" s="38">
        <v>463</v>
      </c>
      <c r="I30" s="165">
        <v>320</v>
      </c>
      <c r="J30" s="262">
        <v>382</v>
      </c>
      <c r="K30" s="270">
        <f>297+17+121</f>
        <v>435</v>
      </c>
    </row>
    <row r="31" spans="1:11" ht="13.5" thickBot="1">
      <c r="A31" s="13"/>
      <c r="B31" s="47"/>
      <c r="C31" s="39"/>
      <c r="D31" s="39"/>
      <c r="E31" s="39" t="s">
        <v>62</v>
      </c>
      <c r="F31" s="39"/>
      <c r="G31" s="39"/>
      <c r="H31" s="39"/>
      <c r="I31" s="39"/>
      <c r="J31" s="39"/>
      <c r="K31" s="236"/>
    </row>
  </sheetData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landscape" scale="98" r:id="rId1"/>
  <headerFooter alignWithMargins="0">
    <oddFooter>&amp;CAnuario Estadístico 2000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3">
      <selection activeCell="A8" sqref="A8"/>
    </sheetView>
  </sheetViews>
  <sheetFormatPr defaultColWidth="9.140625" defaultRowHeight="12.75"/>
  <cols>
    <col min="1" max="16384" width="11.421875" style="0" customWidth="1"/>
  </cols>
  <sheetData>
    <row r="1" spans="1:10" ht="12.75">
      <c r="A1" s="1" t="s">
        <v>286</v>
      </c>
      <c r="B1" s="1"/>
      <c r="C1" s="1"/>
      <c r="D1" s="2"/>
      <c r="E1" s="2"/>
      <c r="F1" s="2"/>
      <c r="G1" s="2"/>
      <c r="H1" s="2"/>
      <c r="I1" s="2"/>
      <c r="J1" s="2"/>
    </row>
    <row r="2" spans="1:10" ht="12.75">
      <c r="A2" s="1" t="s">
        <v>379</v>
      </c>
      <c r="B2" s="1"/>
      <c r="C2" s="1"/>
      <c r="D2" s="2"/>
      <c r="E2" s="2"/>
      <c r="F2" s="2"/>
      <c r="G2" s="2"/>
      <c r="H2" s="2"/>
      <c r="I2" s="2"/>
      <c r="J2" s="2"/>
    </row>
    <row r="3" spans="1:10" ht="13.5" thickBot="1">
      <c r="A3" s="1"/>
      <c r="B3" s="1"/>
      <c r="C3" s="1"/>
      <c r="D3" s="2"/>
      <c r="E3" s="2"/>
      <c r="F3" s="2"/>
      <c r="G3" s="2"/>
      <c r="H3" s="2"/>
      <c r="I3" s="2"/>
      <c r="J3" s="2"/>
    </row>
    <row r="4" spans="1:11" ht="12.75">
      <c r="A4" s="3" t="s">
        <v>62</v>
      </c>
      <c r="B4" s="32"/>
      <c r="C4" s="27"/>
      <c r="D4" s="27"/>
      <c r="E4" s="27"/>
      <c r="F4" s="27"/>
      <c r="G4" s="27"/>
      <c r="H4" s="27"/>
      <c r="I4" s="27"/>
      <c r="J4" s="27"/>
      <c r="K4" s="184"/>
    </row>
    <row r="5" spans="1:11" ht="12.75">
      <c r="A5" s="7" t="s">
        <v>63</v>
      </c>
      <c r="B5" s="21">
        <v>1991</v>
      </c>
      <c r="C5" s="8">
        <f aca="true" t="shared" si="0" ref="C5:K5">B5+1</f>
        <v>1992</v>
      </c>
      <c r="D5" s="8">
        <f t="shared" si="0"/>
        <v>1993</v>
      </c>
      <c r="E5" s="8">
        <f t="shared" si="0"/>
        <v>1994</v>
      </c>
      <c r="F5" s="8">
        <f t="shared" si="0"/>
        <v>1995</v>
      </c>
      <c r="G5" s="8">
        <f t="shared" si="0"/>
        <v>1996</v>
      </c>
      <c r="H5" s="8">
        <f t="shared" si="0"/>
        <v>1997</v>
      </c>
      <c r="I5" s="8">
        <f t="shared" si="0"/>
        <v>1998</v>
      </c>
      <c r="J5" s="8">
        <f t="shared" si="0"/>
        <v>1999</v>
      </c>
      <c r="K5" s="33">
        <f t="shared" si="0"/>
        <v>2000</v>
      </c>
    </row>
    <row r="6" spans="1:11" ht="13.5" thickBot="1">
      <c r="A6" s="9"/>
      <c r="B6" s="21"/>
      <c r="C6" s="8"/>
      <c r="D6" s="8"/>
      <c r="E6" s="8"/>
      <c r="F6" s="8"/>
      <c r="G6" s="8"/>
      <c r="H6" s="8"/>
      <c r="I6" s="8"/>
      <c r="J6" s="8"/>
      <c r="K6" s="179"/>
    </row>
    <row r="7" spans="1:11" ht="12.75">
      <c r="A7" s="59"/>
      <c r="B7" s="59"/>
      <c r="C7" s="5"/>
      <c r="D7" s="5"/>
      <c r="E7" s="5"/>
      <c r="F7" s="5"/>
      <c r="G7" s="5"/>
      <c r="H7" s="5"/>
      <c r="I7" s="5"/>
      <c r="J7" s="5"/>
      <c r="K7" s="184"/>
    </row>
    <row r="8" spans="1:11" ht="12.75">
      <c r="A8" s="175" t="s">
        <v>16</v>
      </c>
      <c r="B8" s="43">
        <f aca="true" t="shared" si="1" ref="B8:K8">+SUM(B10:B21)</f>
        <v>504649</v>
      </c>
      <c r="C8" s="35">
        <f t="shared" si="1"/>
        <v>610591</v>
      </c>
      <c r="D8" s="35">
        <f t="shared" si="1"/>
        <v>684005</v>
      </c>
      <c r="E8" s="35">
        <f t="shared" si="1"/>
        <v>761448</v>
      </c>
      <c r="F8" s="35">
        <f t="shared" si="1"/>
        <v>784610</v>
      </c>
      <c r="G8" s="35">
        <f t="shared" si="1"/>
        <v>781127</v>
      </c>
      <c r="H8" s="35">
        <f t="shared" si="1"/>
        <v>811490</v>
      </c>
      <c r="I8" s="35">
        <f t="shared" si="1"/>
        <v>942853</v>
      </c>
      <c r="J8" s="35">
        <f t="shared" si="1"/>
        <v>1031585</v>
      </c>
      <c r="K8" s="79">
        <f t="shared" si="1"/>
        <v>1088075</v>
      </c>
    </row>
    <row r="9" spans="1:11" ht="12.75">
      <c r="A9" s="16"/>
      <c r="B9" s="41"/>
      <c r="C9" s="36"/>
      <c r="D9" s="36"/>
      <c r="E9" s="36"/>
      <c r="F9" s="36"/>
      <c r="G9" s="36"/>
      <c r="H9" s="36"/>
      <c r="I9" s="36"/>
      <c r="J9" s="58"/>
      <c r="K9" s="179"/>
    </row>
    <row r="10" spans="1:11" ht="12.75">
      <c r="A10" s="16" t="s">
        <v>74</v>
      </c>
      <c r="B10" s="41">
        <v>47204</v>
      </c>
      <c r="C10" s="36">
        <v>58361</v>
      </c>
      <c r="D10" s="36">
        <v>70545</v>
      </c>
      <c r="E10" s="36">
        <v>83163</v>
      </c>
      <c r="F10" s="36">
        <v>88908</v>
      </c>
      <c r="G10" s="36">
        <v>90627</v>
      </c>
      <c r="H10" s="36">
        <v>91584</v>
      </c>
      <c r="I10" s="36">
        <v>101145</v>
      </c>
      <c r="J10" s="232">
        <v>117108</v>
      </c>
      <c r="K10" s="189">
        <v>115990</v>
      </c>
    </row>
    <row r="11" spans="1:11" ht="12.75">
      <c r="A11" s="16" t="s">
        <v>75</v>
      </c>
      <c r="B11" s="41">
        <v>45584</v>
      </c>
      <c r="C11" s="36">
        <v>58168</v>
      </c>
      <c r="D11" s="36">
        <v>69626</v>
      </c>
      <c r="E11" s="36">
        <v>73510</v>
      </c>
      <c r="F11" s="36">
        <v>76361</v>
      </c>
      <c r="G11" s="36">
        <v>80543</v>
      </c>
      <c r="H11" s="36">
        <v>80709</v>
      </c>
      <c r="I11" s="36">
        <v>89743</v>
      </c>
      <c r="J11" s="232">
        <v>98694</v>
      </c>
      <c r="K11" s="189">
        <v>106290</v>
      </c>
    </row>
    <row r="12" spans="1:11" ht="12.75">
      <c r="A12" s="16" t="s">
        <v>76</v>
      </c>
      <c r="B12" s="41">
        <v>48206</v>
      </c>
      <c r="C12" s="36">
        <v>54148</v>
      </c>
      <c r="D12" s="36">
        <v>63736</v>
      </c>
      <c r="E12" s="36">
        <v>78045</v>
      </c>
      <c r="F12" s="36">
        <v>72734</v>
      </c>
      <c r="G12" s="36">
        <v>78923</v>
      </c>
      <c r="H12" s="36">
        <v>77573</v>
      </c>
      <c r="I12" s="36">
        <v>89327</v>
      </c>
      <c r="J12" s="232">
        <v>102553</v>
      </c>
      <c r="K12" s="189">
        <v>107929</v>
      </c>
    </row>
    <row r="13" spans="1:11" ht="12.75">
      <c r="A13" s="16" t="s">
        <v>77</v>
      </c>
      <c r="B13" s="41">
        <v>36619</v>
      </c>
      <c r="C13" s="36">
        <v>45539</v>
      </c>
      <c r="D13" s="36">
        <v>53469</v>
      </c>
      <c r="E13" s="36">
        <v>57318</v>
      </c>
      <c r="F13" s="36">
        <v>60732</v>
      </c>
      <c r="G13" s="36">
        <v>60261</v>
      </c>
      <c r="H13" s="36">
        <v>58597</v>
      </c>
      <c r="I13" s="36">
        <v>78634</v>
      </c>
      <c r="J13" s="232">
        <v>81663</v>
      </c>
      <c r="K13" s="189">
        <v>87931</v>
      </c>
    </row>
    <row r="14" spans="1:11" ht="12.75">
      <c r="A14" s="16" t="s">
        <v>78</v>
      </c>
      <c r="B14" s="41">
        <v>31607</v>
      </c>
      <c r="C14" s="36">
        <v>41879</v>
      </c>
      <c r="D14" s="36">
        <v>43217</v>
      </c>
      <c r="E14" s="36">
        <v>48028</v>
      </c>
      <c r="F14" s="36">
        <v>52293</v>
      </c>
      <c r="G14" s="36">
        <v>50696</v>
      </c>
      <c r="H14" s="36">
        <v>54849</v>
      </c>
      <c r="I14" s="36">
        <v>64476</v>
      </c>
      <c r="J14" s="232">
        <v>69663</v>
      </c>
      <c r="K14" s="189">
        <v>75436</v>
      </c>
    </row>
    <row r="15" spans="1:11" ht="12.75">
      <c r="A15" s="16" t="s">
        <v>79</v>
      </c>
      <c r="B15" s="41">
        <v>36859</v>
      </c>
      <c r="C15" s="36">
        <v>46124</v>
      </c>
      <c r="D15" s="36">
        <v>47328</v>
      </c>
      <c r="E15" s="36">
        <v>50142</v>
      </c>
      <c r="F15" s="36">
        <v>54564</v>
      </c>
      <c r="G15" s="36">
        <v>57057</v>
      </c>
      <c r="H15" s="36">
        <v>60822</v>
      </c>
      <c r="I15" s="36">
        <v>71379</v>
      </c>
      <c r="J15" s="232">
        <v>76924</v>
      </c>
      <c r="K15" s="189">
        <v>77011</v>
      </c>
    </row>
    <row r="16" spans="1:11" ht="12.75">
      <c r="A16" s="16" t="s">
        <v>80</v>
      </c>
      <c r="B16" s="41">
        <v>47855</v>
      </c>
      <c r="C16" s="36">
        <v>57957</v>
      </c>
      <c r="D16" s="36">
        <v>66448</v>
      </c>
      <c r="E16" s="36">
        <v>67431</v>
      </c>
      <c r="F16" s="36">
        <v>70297</v>
      </c>
      <c r="G16" s="36">
        <v>66121</v>
      </c>
      <c r="H16" s="36">
        <v>74928</v>
      </c>
      <c r="I16" s="36">
        <v>85030</v>
      </c>
      <c r="J16" s="232">
        <v>92211</v>
      </c>
      <c r="K16" s="189">
        <v>91906</v>
      </c>
    </row>
    <row r="17" spans="1:11" ht="12.75">
      <c r="A17" s="16" t="s">
        <v>81</v>
      </c>
      <c r="B17" s="41">
        <v>45846</v>
      </c>
      <c r="C17" s="36">
        <v>52587</v>
      </c>
      <c r="D17" s="36">
        <v>55842</v>
      </c>
      <c r="E17" s="36">
        <v>64030</v>
      </c>
      <c r="F17" s="36">
        <v>61089</v>
      </c>
      <c r="G17" s="36">
        <v>60594</v>
      </c>
      <c r="H17" s="36">
        <v>62568</v>
      </c>
      <c r="I17" s="36">
        <v>72376</v>
      </c>
      <c r="J17" s="232">
        <v>80765</v>
      </c>
      <c r="K17" s="189">
        <v>78326</v>
      </c>
    </row>
    <row r="18" spans="1:11" ht="12.75">
      <c r="A18" s="16" t="s">
        <v>107</v>
      </c>
      <c r="B18" s="41">
        <v>33029</v>
      </c>
      <c r="C18" s="36">
        <v>36224</v>
      </c>
      <c r="D18" s="36">
        <v>42217</v>
      </c>
      <c r="E18" s="36">
        <v>49012</v>
      </c>
      <c r="F18" s="36">
        <v>49291</v>
      </c>
      <c r="G18" s="36">
        <v>44720</v>
      </c>
      <c r="H18" s="36">
        <v>50868</v>
      </c>
      <c r="I18" s="36">
        <v>56949</v>
      </c>
      <c r="J18" s="232">
        <v>59367</v>
      </c>
      <c r="K18" s="189">
        <v>65258</v>
      </c>
    </row>
    <row r="19" spans="1:11" ht="12.75">
      <c r="A19" s="16" t="s">
        <v>83</v>
      </c>
      <c r="B19" s="41">
        <v>37674</v>
      </c>
      <c r="C19" s="36">
        <v>40615</v>
      </c>
      <c r="D19" s="36">
        <v>45353</v>
      </c>
      <c r="E19" s="36">
        <v>52665</v>
      </c>
      <c r="F19" s="36">
        <v>51141</v>
      </c>
      <c r="G19" s="36">
        <v>48271</v>
      </c>
      <c r="H19" s="36">
        <v>54933</v>
      </c>
      <c r="I19" s="36">
        <v>64173</v>
      </c>
      <c r="J19" s="232">
        <v>66001</v>
      </c>
      <c r="K19" s="189">
        <v>68832</v>
      </c>
    </row>
    <row r="20" spans="1:11" ht="12.75">
      <c r="A20" s="16" t="s">
        <v>84</v>
      </c>
      <c r="B20" s="41">
        <v>43416</v>
      </c>
      <c r="C20" s="36">
        <v>51978</v>
      </c>
      <c r="D20" s="36">
        <v>56181</v>
      </c>
      <c r="E20" s="36">
        <v>61670</v>
      </c>
      <c r="F20" s="36">
        <v>68329</v>
      </c>
      <c r="G20" s="36">
        <v>62856</v>
      </c>
      <c r="H20" s="36">
        <v>62692</v>
      </c>
      <c r="I20" s="36">
        <v>72802</v>
      </c>
      <c r="J20" s="232">
        <v>81174</v>
      </c>
      <c r="K20" s="189">
        <v>93995</v>
      </c>
    </row>
    <row r="21" spans="1:11" ht="12.75">
      <c r="A21" s="16" t="s">
        <v>85</v>
      </c>
      <c r="B21" s="41">
        <v>50750</v>
      </c>
      <c r="C21" s="36">
        <v>67011</v>
      </c>
      <c r="D21" s="36">
        <v>70043</v>
      </c>
      <c r="E21" s="36">
        <v>76434</v>
      </c>
      <c r="F21" s="36">
        <v>78871</v>
      </c>
      <c r="G21" s="36">
        <v>80458</v>
      </c>
      <c r="H21" s="36">
        <v>81367</v>
      </c>
      <c r="I21" s="36">
        <v>96819</v>
      </c>
      <c r="J21" s="232">
        <v>105462</v>
      </c>
      <c r="K21" s="189">
        <v>119171</v>
      </c>
    </row>
    <row r="22" spans="1:11" ht="12.75">
      <c r="A22" s="16"/>
      <c r="B22" s="41"/>
      <c r="C22" s="36"/>
      <c r="D22" s="36"/>
      <c r="E22" s="36"/>
      <c r="F22" s="36"/>
      <c r="G22" s="36"/>
      <c r="H22" s="36"/>
      <c r="I22" s="36"/>
      <c r="J22" s="36"/>
      <c r="K22" s="179"/>
    </row>
    <row r="23" spans="1:11" ht="13.5" thickBot="1">
      <c r="A23" s="13"/>
      <c r="B23" s="47"/>
      <c r="C23" s="39"/>
      <c r="D23" s="39"/>
      <c r="E23" s="39"/>
      <c r="F23" s="39"/>
      <c r="G23" s="39"/>
      <c r="H23" s="39"/>
      <c r="I23" s="39"/>
      <c r="J23" s="39"/>
      <c r="K23" s="160"/>
    </row>
    <row r="24" spans="1:10" ht="12.75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2.7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2.75">
      <c r="A27" s="1" t="s">
        <v>109</v>
      </c>
      <c r="B27" s="1"/>
      <c r="C27" s="1"/>
      <c r="D27" s="2"/>
      <c r="E27" s="2"/>
      <c r="F27" s="2"/>
      <c r="G27" s="2"/>
      <c r="H27" s="2"/>
      <c r="I27" s="2"/>
      <c r="J27" s="2"/>
    </row>
    <row r="28" spans="1:10" ht="12.75">
      <c r="A28" s="1" t="s">
        <v>380</v>
      </c>
      <c r="B28" s="1"/>
      <c r="C28" s="1"/>
      <c r="D28" s="2"/>
      <c r="E28" s="2"/>
      <c r="F28" s="2"/>
      <c r="G28" s="2"/>
      <c r="H28" s="2"/>
      <c r="I28" s="2"/>
      <c r="J28" s="2"/>
    </row>
    <row r="29" spans="1:10" ht="13.5" thickBot="1">
      <c r="A29" s="1"/>
      <c r="B29" s="1"/>
      <c r="C29" s="1"/>
      <c r="D29" s="2"/>
      <c r="E29" s="2"/>
      <c r="F29" s="2"/>
      <c r="G29" s="2"/>
      <c r="H29" s="2"/>
      <c r="I29" s="2"/>
      <c r="J29" s="2"/>
    </row>
    <row r="30" spans="1:11" ht="12.75">
      <c r="A30" s="3" t="s">
        <v>62</v>
      </c>
      <c r="B30" s="27"/>
      <c r="C30" s="27"/>
      <c r="D30" s="27"/>
      <c r="E30" s="27"/>
      <c r="F30" s="27"/>
      <c r="G30" s="27"/>
      <c r="H30" s="27"/>
      <c r="I30" s="27"/>
      <c r="J30" s="27"/>
      <c r="K30" s="184"/>
    </row>
    <row r="31" spans="1:11" ht="12.75">
      <c r="A31" s="7" t="s">
        <v>63</v>
      </c>
      <c r="B31" s="8">
        <v>1991</v>
      </c>
      <c r="C31" s="8">
        <f aca="true" t="shared" si="2" ref="C31:K31">B31+1</f>
        <v>1992</v>
      </c>
      <c r="D31" s="8">
        <f t="shared" si="2"/>
        <v>1993</v>
      </c>
      <c r="E31" s="8">
        <f t="shared" si="2"/>
        <v>1994</v>
      </c>
      <c r="F31" s="8">
        <f t="shared" si="2"/>
        <v>1995</v>
      </c>
      <c r="G31" s="8">
        <f t="shared" si="2"/>
        <v>1996</v>
      </c>
      <c r="H31" s="8">
        <f t="shared" si="2"/>
        <v>1997</v>
      </c>
      <c r="I31" s="8">
        <f t="shared" si="2"/>
        <v>1998</v>
      </c>
      <c r="J31" s="8">
        <f t="shared" si="2"/>
        <v>1999</v>
      </c>
      <c r="K31" s="33">
        <f t="shared" si="2"/>
        <v>2000</v>
      </c>
    </row>
    <row r="32" spans="1:11" ht="13.5" thickBot="1">
      <c r="A32" s="9"/>
      <c r="B32" s="8"/>
      <c r="C32" s="8"/>
      <c r="D32" s="8"/>
      <c r="E32" s="8"/>
      <c r="F32" s="8"/>
      <c r="G32" s="8"/>
      <c r="H32" s="8"/>
      <c r="I32" s="8"/>
      <c r="J32" s="8"/>
      <c r="K32" s="179"/>
    </row>
    <row r="33" spans="1:11" ht="12.75">
      <c r="A33" s="16"/>
      <c r="B33" s="59"/>
      <c r="C33" s="5"/>
      <c r="D33" s="5"/>
      <c r="E33" s="5"/>
      <c r="F33" s="5"/>
      <c r="G33" s="5"/>
      <c r="H33" s="5"/>
      <c r="I33" s="5"/>
      <c r="J33" s="5"/>
      <c r="K33" s="184"/>
    </row>
    <row r="34" spans="1:11" ht="12.75">
      <c r="A34" s="175" t="s">
        <v>16</v>
      </c>
      <c r="B34" s="43">
        <f aca="true" t="shared" si="3" ref="B34:K34">+SUM(B36:B47)</f>
        <v>173626</v>
      </c>
      <c r="C34" s="35">
        <f t="shared" si="3"/>
        <v>217693</v>
      </c>
      <c r="D34" s="35">
        <f t="shared" si="3"/>
        <v>242546</v>
      </c>
      <c r="E34" s="35">
        <f t="shared" si="3"/>
        <v>263598</v>
      </c>
      <c r="F34" s="35">
        <f t="shared" si="3"/>
        <v>287434</v>
      </c>
      <c r="G34" s="35">
        <f t="shared" si="3"/>
        <v>271320</v>
      </c>
      <c r="H34" s="35">
        <f t="shared" si="3"/>
        <v>285361</v>
      </c>
      <c r="I34" s="35">
        <f t="shared" si="3"/>
        <v>347442</v>
      </c>
      <c r="J34" s="35">
        <f t="shared" si="3"/>
        <v>392556</v>
      </c>
      <c r="K34" s="79">
        <f t="shared" si="3"/>
        <v>429725</v>
      </c>
    </row>
    <row r="35" spans="1:11" ht="12.75">
      <c r="A35" s="16"/>
      <c r="B35" s="16"/>
      <c r="C35" s="11"/>
      <c r="D35" s="11"/>
      <c r="E35" s="11"/>
      <c r="F35" s="11"/>
      <c r="G35" s="11"/>
      <c r="H35" s="11"/>
      <c r="I35" s="11"/>
      <c r="J35" s="58"/>
      <c r="K35" s="179"/>
    </row>
    <row r="36" spans="1:11" ht="12.75">
      <c r="A36" s="16" t="s">
        <v>74</v>
      </c>
      <c r="B36" s="41">
        <v>14614</v>
      </c>
      <c r="C36" s="36">
        <v>19241</v>
      </c>
      <c r="D36" s="36">
        <v>23249</v>
      </c>
      <c r="E36" s="36">
        <v>25554</v>
      </c>
      <c r="F36" s="36">
        <v>29316</v>
      </c>
      <c r="G36" s="36">
        <v>28107</v>
      </c>
      <c r="H36" s="36">
        <v>27716</v>
      </c>
      <c r="I36" s="36">
        <v>32649</v>
      </c>
      <c r="J36" s="232">
        <v>39652</v>
      </c>
      <c r="K36" s="189">
        <v>39646</v>
      </c>
    </row>
    <row r="37" spans="1:11" ht="12.75">
      <c r="A37" s="16" t="s">
        <v>75</v>
      </c>
      <c r="B37" s="41">
        <v>14788</v>
      </c>
      <c r="C37" s="36">
        <v>19570</v>
      </c>
      <c r="D37" s="36">
        <v>24696</v>
      </c>
      <c r="E37" s="36">
        <v>25250</v>
      </c>
      <c r="F37" s="36">
        <v>27401</v>
      </c>
      <c r="G37" s="36">
        <v>28547</v>
      </c>
      <c r="H37" s="36">
        <v>28935</v>
      </c>
      <c r="I37" s="36">
        <v>35645</v>
      </c>
      <c r="J37" s="232">
        <v>38678</v>
      </c>
      <c r="K37" s="189">
        <v>44255</v>
      </c>
    </row>
    <row r="38" spans="1:11" ht="12.75">
      <c r="A38" s="16" t="s">
        <v>76</v>
      </c>
      <c r="B38" s="41">
        <v>17488</v>
      </c>
      <c r="C38" s="36">
        <v>19562</v>
      </c>
      <c r="D38" s="36">
        <v>23967</v>
      </c>
      <c r="E38" s="36">
        <v>28128</v>
      </c>
      <c r="F38" s="36">
        <v>28604</v>
      </c>
      <c r="G38" s="36">
        <v>30822</v>
      </c>
      <c r="H38" s="36">
        <v>31626</v>
      </c>
      <c r="I38" s="36">
        <v>37448</v>
      </c>
      <c r="J38" s="232">
        <v>44290</v>
      </c>
      <c r="K38" s="189">
        <v>50494</v>
      </c>
    </row>
    <row r="39" spans="1:11" ht="12.75">
      <c r="A39" s="16" t="s">
        <v>77</v>
      </c>
      <c r="B39" s="41">
        <v>14577</v>
      </c>
      <c r="C39" s="36">
        <v>16371</v>
      </c>
      <c r="D39" s="36">
        <v>20129</v>
      </c>
      <c r="E39" s="36">
        <v>20548</v>
      </c>
      <c r="F39" s="36">
        <v>22609</v>
      </c>
      <c r="G39" s="36">
        <v>21216</v>
      </c>
      <c r="H39" s="36">
        <v>21076</v>
      </c>
      <c r="I39" s="36">
        <v>30874</v>
      </c>
      <c r="J39" s="232">
        <v>33578</v>
      </c>
      <c r="K39" s="189">
        <v>36401</v>
      </c>
    </row>
    <row r="40" spans="1:11" ht="12.75">
      <c r="A40" s="16" t="s">
        <v>78</v>
      </c>
      <c r="B40" s="41">
        <v>11695</v>
      </c>
      <c r="C40" s="36">
        <v>14937</v>
      </c>
      <c r="D40" s="36">
        <v>16087</v>
      </c>
      <c r="E40" s="36">
        <v>16993</v>
      </c>
      <c r="F40" s="36">
        <v>21581</v>
      </c>
      <c r="G40" s="36">
        <v>18520</v>
      </c>
      <c r="H40" s="36">
        <v>20415</v>
      </c>
      <c r="I40" s="36">
        <v>25411</v>
      </c>
      <c r="J40" s="232">
        <v>27941</v>
      </c>
      <c r="K40" s="189">
        <v>30533</v>
      </c>
    </row>
    <row r="41" spans="1:11" ht="12.75">
      <c r="A41" s="16" t="s">
        <v>79</v>
      </c>
      <c r="B41" s="41">
        <v>14395</v>
      </c>
      <c r="C41" s="36">
        <v>21636</v>
      </c>
      <c r="D41" s="36">
        <v>19697</v>
      </c>
      <c r="E41" s="36">
        <v>21027</v>
      </c>
      <c r="F41" s="36">
        <v>25562</v>
      </c>
      <c r="G41" s="36">
        <v>24135</v>
      </c>
      <c r="H41" s="36">
        <v>25225</v>
      </c>
      <c r="I41" s="36">
        <v>31925</v>
      </c>
      <c r="J41" s="232">
        <v>35277</v>
      </c>
      <c r="K41" s="189">
        <v>38164</v>
      </c>
    </row>
    <row r="42" spans="1:11" ht="12.75">
      <c r="A42" s="16" t="s">
        <v>80</v>
      </c>
      <c r="B42" s="41">
        <v>18372</v>
      </c>
      <c r="C42" s="36">
        <v>23619</v>
      </c>
      <c r="D42" s="36">
        <v>25741</v>
      </c>
      <c r="E42" s="36">
        <v>25679</v>
      </c>
      <c r="F42" s="36">
        <v>27515</v>
      </c>
      <c r="G42" s="36">
        <v>24370</v>
      </c>
      <c r="H42" s="36">
        <v>28352</v>
      </c>
      <c r="I42" s="36">
        <v>32635</v>
      </c>
      <c r="J42" s="232">
        <v>37854</v>
      </c>
      <c r="K42" s="189">
        <v>38412</v>
      </c>
    </row>
    <row r="43" spans="1:11" ht="12.75">
      <c r="A43" s="16" t="s">
        <v>81</v>
      </c>
      <c r="B43" s="41">
        <v>15578</v>
      </c>
      <c r="C43" s="36">
        <v>17488</v>
      </c>
      <c r="D43" s="36">
        <v>19658</v>
      </c>
      <c r="E43" s="36">
        <v>22561</v>
      </c>
      <c r="F43" s="36">
        <v>22910</v>
      </c>
      <c r="G43" s="36">
        <v>20559</v>
      </c>
      <c r="H43" s="36">
        <v>20259</v>
      </c>
      <c r="I43" s="36">
        <v>25561</v>
      </c>
      <c r="J43" s="232">
        <v>29041</v>
      </c>
      <c r="K43" s="189">
        <v>28980</v>
      </c>
    </row>
    <row r="44" spans="1:11" ht="12.75">
      <c r="A44" s="16" t="s">
        <v>107</v>
      </c>
      <c r="B44" s="41">
        <v>9618</v>
      </c>
      <c r="C44" s="36">
        <v>11431</v>
      </c>
      <c r="D44" s="36">
        <v>12706</v>
      </c>
      <c r="E44" s="36">
        <v>13995</v>
      </c>
      <c r="F44" s="36">
        <v>14127</v>
      </c>
      <c r="G44" s="36">
        <v>12531</v>
      </c>
      <c r="H44" s="36">
        <v>13377</v>
      </c>
      <c r="I44" s="36">
        <v>15725</v>
      </c>
      <c r="J44" s="232">
        <v>17600</v>
      </c>
      <c r="K44" s="189">
        <v>17557</v>
      </c>
    </row>
    <row r="45" spans="1:11" ht="12.75">
      <c r="A45" s="16" t="s">
        <v>83</v>
      </c>
      <c r="B45" s="41">
        <v>11317</v>
      </c>
      <c r="C45" s="36">
        <v>12648</v>
      </c>
      <c r="D45" s="36">
        <v>13189</v>
      </c>
      <c r="E45" s="36">
        <v>15861</v>
      </c>
      <c r="F45" s="36">
        <v>15577</v>
      </c>
      <c r="G45" s="36">
        <v>14419</v>
      </c>
      <c r="H45" s="36">
        <v>16115</v>
      </c>
      <c r="I45" s="36">
        <v>19674</v>
      </c>
      <c r="J45" s="232">
        <v>20641</v>
      </c>
      <c r="K45" s="189">
        <v>22540</v>
      </c>
    </row>
    <row r="46" spans="1:11" ht="12.75">
      <c r="A46" s="16" t="s">
        <v>84</v>
      </c>
      <c r="B46" s="41">
        <v>14024</v>
      </c>
      <c r="C46" s="36">
        <v>17855</v>
      </c>
      <c r="D46" s="36">
        <v>18707</v>
      </c>
      <c r="E46" s="36">
        <v>20544</v>
      </c>
      <c r="F46" s="36">
        <v>23545</v>
      </c>
      <c r="G46" s="36">
        <v>19388</v>
      </c>
      <c r="H46" s="36">
        <v>21184</v>
      </c>
      <c r="I46" s="36">
        <v>24596</v>
      </c>
      <c r="J46" s="232">
        <v>29440</v>
      </c>
      <c r="K46" s="189">
        <v>36085</v>
      </c>
    </row>
    <row r="47" spans="1:11" ht="12.75">
      <c r="A47" s="16" t="s">
        <v>85</v>
      </c>
      <c r="B47" s="41">
        <v>17160</v>
      </c>
      <c r="C47" s="36">
        <v>23335</v>
      </c>
      <c r="D47" s="36">
        <v>24720</v>
      </c>
      <c r="E47" s="36">
        <v>27458</v>
      </c>
      <c r="F47" s="36">
        <v>28687</v>
      </c>
      <c r="G47" s="36">
        <v>28706</v>
      </c>
      <c r="H47" s="36">
        <v>31081</v>
      </c>
      <c r="I47" s="36">
        <v>35299</v>
      </c>
      <c r="J47" s="232">
        <v>38564</v>
      </c>
      <c r="K47" s="189">
        <v>46658</v>
      </c>
    </row>
    <row r="48" spans="1:11" ht="12.75">
      <c r="A48" s="16"/>
      <c r="B48" s="16"/>
      <c r="C48" s="11"/>
      <c r="D48" s="11"/>
      <c r="E48" s="11"/>
      <c r="F48" s="11"/>
      <c r="G48" s="11"/>
      <c r="H48" s="11"/>
      <c r="I48" s="11"/>
      <c r="J48" s="11"/>
      <c r="K48" s="179"/>
    </row>
    <row r="49" spans="1:11" ht="13.5" thickBot="1">
      <c r="A49" s="13"/>
      <c r="B49" s="13"/>
      <c r="C49" s="10"/>
      <c r="D49" s="10"/>
      <c r="E49" s="10"/>
      <c r="F49" s="10"/>
      <c r="G49" s="10"/>
      <c r="H49" s="10"/>
      <c r="I49" s="10"/>
      <c r="J49" s="10"/>
      <c r="K49" s="160"/>
    </row>
  </sheetData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portrait" scale="79" r:id="rId1"/>
  <headerFooter alignWithMargins="0">
    <oddFooter>&amp;CAnuario Estadístico 2000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24">
      <selection activeCell="A8" sqref="A8"/>
    </sheetView>
  </sheetViews>
  <sheetFormatPr defaultColWidth="9.140625" defaultRowHeight="12.75"/>
  <cols>
    <col min="1" max="1" width="11.421875" style="0" customWidth="1"/>
    <col min="2" max="2" width="12.28125" style="0" bestFit="1" customWidth="1"/>
    <col min="3" max="16384" width="11.421875" style="0" customWidth="1"/>
  </cols>
  <sheetData>
    <row r="1" spans="1:10" ht="12.75">
      <c r="A1" s="1" t="s">
        <v>110</v>
      </c>
      <c r="B1" s="1"/>
      <c r="C1" s="1"/>
      <c r="D1" s="2"/>
      <c r="E1" s="2"/>
      <c r="F1" s="2"/>
      <c r="G1" s="2"/>
      <c r="H1" s="2"/>
      <c r="I1" s="2"/>
      <c r="J1" s="2"/>
    </row>
    <row r="2" spans="1:10" ht="12.75">
      <c r="A2" s="1" t="s">
        <v>381</v>
      </c>
      <c r="B2" s="1"/>
      <c r="C2" s="1"/>
      <c r="D2" s="2"/>
      <c r="E2" s="2"/>
      <c r="F2" s="2"/>
      <c r="G2" s="2"/>
      <c r="H2" s="2"/>
      <c r="I2" s="2"/>
      <c r="J2" s="2"/>
    </row>
    <row r="3" spans="1:10" ht="13.5" thickBot="1">
      <c r="A3" s="1" t="s">
        <v>62</v>
      </c>
      <c r="B3" s="1"/>
      <c r="C3" s="1"/>
      <c r="D3" s="2"/>
      <c r="E3" s="2"/>
      <c r="F3" s="2"/>
      <c r="G3" s="2"/>
      <c r="H3" s="2"/>
      <c r="I3" s="2"/>
      <c r="J3" s="2"/>
    </row>
    <row r="4" spans="1:11" ht="12.75">
      <c r="A4" s="19" t="s">
        <v>62</v>
      </c>
      <c r="B4" s="32"/>
      <c r="C4" s="27"/>
      <c r="D4" s="27"/>
      <c r="E4" s="27"/>
      <c r="F4" s="27"/>
      <c r="G4" s="27"/>
      <c r="H4" s="27"/>
      <c r="I4" s="27"/>
      <c r="J4" s="27"/>
      <c r="K4" s="184"/>
    </row>
    <row r="5" spans="1:11" ht="12.75">
      <c r="A5" s="21" t="s">
        <v>63</v>
      </c>
      <c r="B5" s="21">
        <v>1991</v>
      </c>
      <c r="C5" s="8">
        <f aca="true" t="shared" si="0" ref="C5:K5">B5+1</f>
        <v>1992</v>
      </c>
      <c r="D5" s="8">
        <f t="shared" si="0"/>
        <v>1993</v>
      </c>
      <c r="E5" s="8">
        <f t="shared" si="0"/>
        <v>1994</v>
      </c>
      <c r="F5" s="8">
        <f t="shared" si="0"/>
        <v>1995</v>
      </c>
      <c r="G5" s="8">
        <f t="shared" si="0"/>
        <v>1996</v>
      </c>
      <c r="H5" s="8">
        <f t="shared" si="0"/>
        <v>1997</v>
      </c>
      <c r="I5" s="8">
        <f t="shared" si="0"/>
        <v>1998</v>
      </c>
      <c r="J5" s="8">
        <f t="shared" si="0"/>
        <v>1999</v>
      </c>
      <c r="K5" s="33">
        <f t="shared" si="0"/>
        <v>2000</v>
      </c>
    </row>
    <row r="6" spans="1:11" ht="13.5" thickBot="1">
      <c r="A6" s="13"/>
      <c r="B6" s="21"/>
      <c r="C6" s="8"/>
      <c r="D6" s="8"/>
      <c r="E6" s="8"/>
      <c r="F6" s="8"/>
      <c r="G6" s="8"/>
      <c r="H6" s="8"/>
      <c r="I6" s="8"/>
      <c r="J6" s="8"/>
      <c r="K6" s="179"/>
    </row>
    <row r="7" spans="1:11" ht="12.75">
      <c r="A7" s="59"/>
      <c r="B7" s="59"/>
      <c r="C7" s="5"/>
      <c r="D7" s="5"/>
      <c r="E7" s="5"/>
      <c r="F7" s="5"/>
      <c r="G7" s="5"/>
      <c r="H7" s="5"/>
      <c r="I7" s="5"/>
      <c r="J7" s="5"/>
      <c r="K7" s="184"/>
    </row>
    <row r="8" spans="1:11" ht="12.75">
      <c r="A8" s="175" t="s">
        <v>16</v>
      </c>
      <c r="B8" s="43">
        <f aca="true" t="shared" si="1" ref="B8:K8">+SUM(B10:B21)</f>
        <v>37187</v>
      </c>
      <c r="C8" s="35">
        <f t="shared" si="1"/>
        <v>42029</v>
      </c>
      <c r="D8" s="35">
        <f t="shared" si="1"/>
        <v>44236</v>
      </c>
      <c r="E8" s="35">
        <f t="shared" si="1"/>
        <v>49091</v>
      </c>
      <c r="F8" s="35">
        <f t="shared" si="1"/>
        <v>41898</v>
      </c>
      <c r="G8" s="35">
        <f t="shared" si="1"/>
        <v>36271</v>
      </c>
      <c r="H8" s="35">
        <f t="shared" si="1"/>
        <v>37032</v>
      </c>
      <c r="I8" s="35">
        <f t="shared" si="1"/>
        <v>42097</v>
      </c>
      <c r="J8" s="35">
        <f t="shared" si="1"/>
        <v>45565</v>
      </c>
      <c r="K8" s="79">
        <f t="shared" si="1"/>
        <v>52696</v>
      </c>
    </row>
    <row r="9" spans="1:11" ht="12.75">
      <c r="A9" s="16"/>
      <c r="B9" s="41"/>
      <c r="C9" s="36"/>
      <c r="D9" s="36"/>
      <c r="E9" s="36"/>
      <c r="F9" s="36"/>
      <c r="G9" s="36"/>
      <c r="H9" s="11"/>
      <c r="I9" s="11"/>
      <c r="J9" s="11"/>
      <c r="K9" s="179"/>
    </row>
    <row r="10" spans="1:11" ht="12.75">
      <c r="A10" s="16" t="s">
        <v>74</v>
      </c>
      <c r="B10" s="41">
        <v>6650</v>
      </c>
      <c r="C10" s="36">
        <v>7290</v>
      </c>
      <c r="D10" s="36">
        <v>7996</v>
      </c>
      <c r="E10" s="36">
        <v>10706</v>
      </c>
      <c r="F10" s="36">
        <v>9128</v>
      </c>
      <c r="G10" s="36">
        <v>6420</v>
      </c>
      <c r="H10" s="36">
        <v>6399</v>
      </c>
      <c r="I10" s="36">
        <v>7359</v>
      </c>
      <c r="J10" s="36">
        <v>7583</v>
      </c>
      <c r="K10" s="189">
        <v>7515</v>
      </c>
    </row>
    <row r="11" spans="1:11" ht="12.75">
      <c r="A11" s="16" t="s">
        <v>75</v>
      </c>
      <c r="B11" s="41">
        <v>5944</v>
      </c>
      <c r="C11" s="36">
        <v>6976</v>
      </c>
      <c r="D11" s="36">
        <v>7149</v>
      </c>
      <c r="E11" s="36">
        <v>8928</v>
      </c>
      <c r="F11" s="36">
        <v>7314</v>
      </c>
      <c r="G11" s="36">
        <v>6372</v>
      </c>
      <c r="H11" s="36">
        <v>6430</v>
      </c>
      <c r="I11" s="36">
        <v>7000</v>
      </c>
      <c r="J11" s="36">
        <v>7981</v>
      </c>
      <c r="K11" s="189">
        <v>8356</v>
      </c>
    </row>
    <row r="12" spans="1:11" ht="12.75">
      <c r="A12" s="16" t="s">
        <v>76</v>
      </c>
      <c r="B12" s="41">
        <v>5487</v>
      </c>
      <c r="C12" s="36">
        <v>5739</v>
      </c>
      <c r="D12" s="36">
        <v>6520</v>
      </c>
      <c r="E12" s="36">
        <v>7370</v>
      </c>
      <c r="F12" s="36">
        <v>6372</v>
      </c>
      <c r="G12" s="36">
        <v>5028</v>
      </c>
      <c r="H12" s="36">
        <v>5362</v>
      </c>
      <c r="I12" s="36">
        <v>6286</v>
      </c>
      <c r="J12" s="36">
        <v>7113</v>
      </c>
      <c r="K12" s="189">
        <v>7644</v>
      </c>
    </row>
    <row r="13" spans="1:11" ht="12.75">
      <c r="A13" s="16" t="s">
        <v>77</v>
      </c>
      <c r="B13" s="41">
        <v>2230</v>
      </c>
      <c r="C13" s="36">
        <v>2230</v>
      </c>
      <c r="D13" s="36">
        <v>2175</v>
      </c>
      <c r="E13" s="36">
        <v>2756</v>
      </c>
      <c r="F13" s="36">
        <v>2591</v>
      </c>
      <c r="G13" s="36">
        <v>2158</v>
      </c>
      <c r="H13" s="36">
        <v>2283</v>
      </c>
      <c r="I13" s="36">
        <v>3085</v>
      </c>
      <c r="J13" s="36">
        <v>2956</v>
      </c>
      <c r="K13" s="189">
        <v>3350</v>
      </c>
    </row>
    <row r="14" spans="1:11" ht="12.75">
      <c r="A14" s="16" t="s">
        <v>78</v>
      </c>
      <c r="B14" s="41">
        <v>1245</v>
      </c>
      <c r="C14" s="36">
        <v>1788</v>
      </c>
      <c r="D14" s="36">
        <v>1161</v>
      </c>
      <c r="E14" s="36">
        <v>1871</v>
      </c>
      <c r="F14" s="36">
        <v>1335</v>
      </c>
      <c r="G14" s="36">
        <v>1258</v>
      </c>
      <c r="H14" s="36">
        <v>1372</v>
      </c>
      <c r="I14" s="36">
        <v>1803</v>
      </c>
      <c r="J14" s="36">
        <v>1661</v>
      </c>
      <c r="K14" s="189">
        <v>1969</v>
      </c>
    </row>
    <row r="15" spans="1:11" ht="12.75">
      <c r="A15" s="16" t="s">
        <v>79</v>
      </c>
      <c r="B15" s="41">
        <v>1221</v>
      </c>
      <c r="C15" s="36">
        <v>1488</v>
      </c>
      <c r="D15" s="36">
        <v>1222</v>
      </c>
      <c r="E15" s="36">
        <v>1052</v>
      </c>
      <c r="F15" s="36">
        <v>1213</v>
      </c>
      <c r="G15" s="36">
        <v>1111</v>
      </c>
      <c r="H15" s="36">
        <v>1184</v>
      </c>
      <c r="I15" s="36">
        <v>1182</v>
      </c>
      <c r="J15" s="36">
        <v>1423</v>
      </c>
      <c r="K15" s="189">
        <v>1473</v>
      </c>
    </row>
    <row r="16" spans="1:11" ht="12.75">
      <c r="A16" s="16" t="s">
        <v>80</v>
      </c>
      <c r="B16" s="41">
        <v>1572</v>
      </c>
      <c r="C16" s="36">
        <v>1731</v>
      </c>
      <c r="D16" s="36">
        <v>2437</v>
      </c>
      <c r="E16" s="36">
        <v>1681</v>
      </c>
      <c r="F16" s="36">
        <v>1525</v>
      </c>
      <c r="G16" s="36">
        <v>1446</v>
      </c>
      <c r="H16" s="36">
        <v>1482</v>
      </c>
      <c r="I16" s="36">
        <v>1660</v>
      </c>
      <c r="J16" s="36">
        <v>1997</v>
      </c>
      <c r="K16" s="189">
        <v>2141</v>
      </c>
    </row>
    <row r="17" spans="1:11" ht="12.75">
      <c r="A17" s="16" t="s">
        <v>81</v>
      </c>
      <c r="B17" s="41">
        <v>1558</v>
      </c>
      <c r="C17" s="36">
        <v>1808</v>
      </c>
      <c r="D17" s="36">
        <v>1498</v>
      </c>
      <c r="E17" s="36">
        <v>1451</v>
      </c>
      <c r="F17" s="36">
        <v>1191</v>
      </c>
      <c r="G17" s="36">
        <v>1229</v>
      </c>
      <c r="H17" s="36">
        <v>1189</v>
      </c>
      <c r="I17" s="36">
        <v>1436</v>
      </c>
      <c r="J17" s="36">
        <v>1694</v>
      </c>
      <c r="K17" s="189">
        <v>1776</v>
      </c>
    </row>
    <row r="18" spans="1:11" ht="12.75">
      <c r="A18" s="16" t="s">
        <v>107</v>
      </c>
      <c r="B18" s="41">
        <v>1301</v>
      </c>
      <c r="C18" s="36">
        <v>1206</v>
      </c>
      <c r="D18" s="36">
        <v>1175</v>
      </c>
      <c r="E18" s="36">
        <v>1049</v>
      </c>
      <c r="F18" s="36">
        <v>991</v>
      </c>
      <c r="G18" s="36">
        <v>932</v>
      </c>
      <c r="H18" s="36">
        <v>1023</v>
      </c>
      <c r="I18" s="36">
        <v>971</v>
      </c>
      <c r="J18" s="36">
        <v>1253</v>
      </c>
      <c r="K18" s="189">
        <v>1325</v>
      </c>
    </row>
    <row r="19" spans="1:11" ht="12.75">
      <c r="A19" s="16" t="s">
        <v>83</v>
      </c>
      <c r="B19" s="41">
        <v>1562</v>
      </c>
      <c r="C19" s="36">
        <v>1543</v>
      </c>
      <c r="D19" s="36">
        <v>1421</v>
      </c>
      <c r="E19" s="36">
        <v>1689</v>
      </c>
      <c r="F19" s="36">
        <v>1289</v>
      </c>
      <c r="G19" s="36">
        <v>1348</v>
      </c>
      <c r="H19" s="36">
        <v>1261</v>
      </c>
      <c r="I19" s="36">
        <v>1534</v>
      </c>
      <c r="J19" s="36">
        <v>1815</v>
      </c>
      <c r="K19" s="189">
        <v>2264</v>
      </c>
    </row>
    <row r="20" spans="1:11" ht="12.75">
      <c r="A20" s="16" t="s">
        <v>84</v>
      </c>
      <c r="B20" s="41">
        <v>2628</v>
      </c>
      <c r="C20" s="36">
        <v>3393</v>
      </c>
      <c r="D20" s="36">
        <v>3992</v>
      </c>
      <c r="E20" s="36">
        <v>3813</v>
      </c>
      <c r="F20" s="36">
        <v>3601</v>
      </c>
      <c r="G20" s="36">
        <v>3702</v>
      </c>
      <c r="H20" s="36">
        <v>3141</v>
      </c>
      <c r="I20" s="36">
        <v>3886</v>
      </c>
      <c r="J20" s="36">
        <v>3634</v>
      </c>
      <c r="K20" s="189">
        <v>5507</v>
      </c>
    </row>
    <row r="21" spans="1:11" ht="12.75">
      <c r="A21" s="16" t="s">
        <v>85</v>
      </c>
      <c r="B21" s="41">
        <v>5789</v>
      </c>
      <c r="C21" s="36">
        <v>6837</v>
      </c>
      <c r="D21" s="36">
        <v>7490</v>
      </c>
      <c r="E21" s="36">
        <v>6725</v>
      </c>
      <c r="F21" s="36">
        <v>5348</v>
      </c>
      <c r="G21" s="36">
        <v>5267</v>
      </c>
      <c r="H21" s="36">
        <v>5906</v>
      </c>
      <c r="I21" s="36">
        <v>5895</v>
      </c>
      <c r="J21" s="36">
        <v>6455</v>
      </c>
      <c r="K21" s="189">
        <v>9376</v>
      </c>
    </row>
    <row r="22" spans="1:11" ht="12.75">
      <c r="A22" s="16"/>
      <c r="B22" s="41"/>
      <c r="C22" s="36"/>
      <c r="D22" s="36"/>
      <c r="E22" s="36"/>
      <c r="F22" s="36"/>
      <c r="G22" s="36"/>
      <c r="H22" s="36"/>
      <c r="I22" s="36"/>
      <c r="J22" s="36"/>
      <c r="K22" s="179"/>
    </row>
    <row r="23" spans="1:11" ht="13.5" thickBot="1">
      <c r="A23" s="13"/>
      <c r="B23" s="47"/>
      <c r="C23" s="39"/>
      <c r="D23" s="39"/>
      <c r="E23" s="39"/>
      <c r="F23" s="39"/>
      <c r="G23" s="39"/>
      <c r="H23" s="39"/>
      <c r="I23" s="39"/>
      <c r="J23" s="39"/>
      <c r="K23" s="160"/>
    </row>
    <row r="24" spans="1:10" ht="12.75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2.7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2.75">
      <c r="A27" s="1" t="s">
        <v>111</v>
      </c>
      <c r="B27" s="1"/>
      <c r="C27" s="1"/>
      <c r="D27" s="2"/>
      <c r="E27" s="2"/>
      <c r="F27" s="2"/>
      <c r="G27" s="2"/>
      <c r="H27" s="2"/>
      <c r="I27" s="2"/>
      <c r="J27" s="2"/>
    </row>
    <row r="28" spans="1:10" ht="12.75">
      <c r="A28" s="1" t="s">
        <v>382</v>
      </c>
      <c r="B28" s="1"/>
      <c r="C28" s="1"/>
      <c r="D28" s="2"/>
      <c r="E28" s="2"/>
      <c r="F28" s="2"/>
      <c r="G28" s="2"/>
      <c r="H28" s="2"/>
      <c r="I28" s="2"/>
      <c r="J28" s="2"/>
    </row>
    <row r="29" spans="1:10" ht="13.5" thickBot="1">
      <c r="A29" s="1"/>
      <c r="B29" s="1"/>
      <c r="C29" s="1"/>
      <c r="D29" s="2"/>
      <c r="E29" s="2"/>
      <c r="F29" s="2"/>
      <c r="G29" s="2"/>
      <c r="H29" s="2"/>
      <c r="I29" s="2"/>
      <c r="J29" s="2"/>
    </row>
    <row r="30" spans="1:11" ht="12.75">
      <c r="A30" s="19" t="s">
        <v>62</v>
      </c>
      <c r="B30" s="32"/>
      <c r="C30" s="27"/>
      <c r="D30" s="27"/>
      <c r="E30" s="27"/>
      <c r="F30" s="27"/>
      <c r="G30" s="27"/>
      <c r="H30" s="27"/>
      <c r="I30" s="27"/>
      <c r="J30" s="27"/>
      <c r="K30" s="184"/>
    </row>
    <row r="31" spans="1:11" ht="12.75">
      <c r="A31" s="21" t="s">
        <v>63</v>
      </c>
      <c r="B31" s="21">
        <v>1991</v>
      </c>
      <c r="C31" s="8">
        <f aca="true" t="shared" si="2" ref="C31:K31">+(B31+1)</f>
        <v>1992</v>
      </c>
      <c r="D31" s="8">
        <f t="shared" si="2"/>
        <v>1993</v>
      </c>
      <c r="E31" s="8">
        <f t="shared" si="2"/>
        <v>1994</v>
      </c>
      <c r="F31" s="8">
        <f t="shared" si="2"/>
        <v>1995</v>
      </c>
      <c r="G31" s="8">
        <f t="shared" si="2"/>
        <v>1996</v>
      </c>
      <c r="H31" s="8">
        <f t="shared" si="2"/>
        <v>1997</v>
      </c>
      <c r="I31" s="8">
        <f t="shared" si="2"/>
        <v>1998</v>
      </c>
      <c r="J31" s="8">
        <f t="shared" si="2"/>
        <v>1999</v>
      </c>
      <c r="K31" s="33">
        <f t="shared" si="2"/>
        <v>2000</v>
      </c>
    </row>
    <row r="32" spans="1:11" ht="13.5" thickBot="1">
      <c r="A32" s="16"/>
      <c r="B32" s="34"/>
      <c r="C32" s="30"/>
      <c r="D32" s="30"/>
      <c r="E32" s="30"/>
      <c r="F32" s="30"/>
      <c r="G32" s="30"/>
      <c r="H32" s="30"/>
      <c r="I32" s="30"/>
      <c r="J32" s="30"/>
      <c r="K32" s="160"/>
    </row>
    <row r="33" spans="1:11" ht="12.75">
      <c r="A33" s="59"/>
      <c r="B33" s="16"/>
      <c r="C33" s="11"/>
      <c r="D33" s="11"/>
      <c r="E33" s="11"/>
      <c r="F33" s="11"/>
      <c r="G33" s="11"/>
      <c r="H33" s="11"/>
      <c r="I33" s="11"/>
      <c r="J33" s="11"/>
      <c r="K33" s="179"/>
    </row>
    <row r="34" spans="1:11" ht="12.75">
      <c r="A34" s="174" t="s">
        <v>16</v>
      </c>
      <c r="B34" s="76">
        <f aca="true" t="shared" si="3" ref="B34:K34">+SUM(B36:B47)</f>
        <v>16861</v>
      </c>
      <c r="C34" s="77">
        <f t="shared" si="3"/>
        <v>28007</v>
      </c>
      <c r="D34" s="77">
        <f t="shared" si="3"/>
        <v>36444</v>
      </c>
      <c r="E34" s="77">
        <f t="shared" si="3"/>
        <v>38815</v>
      </c>
      <c r="F34" s="77">
        <f t="shared" si="3"/>
        <v>38592</v>
      </c>
      <c r="G34" s="77">
        <f t="shared" si="3"/>
        <v>31398</v>
      </c>
      <c r="H34" s="77">
        <f t="shared" si="3"/>
        <v>27406</v>
      </c>
      <c r="I34" s="77">
        <f t="shared" si="3"/>
        <v>23366</v>
      </c>
      <c r="J34" s="77">
        <f t="shared" si="3"/>
        <v>24622</v>
      </c>
      <c r="K34" s="78">
        <f t="shared" si="3"/>
        <v>26475</v>
      </c>
    </row>
    <row r="35" spans="1:11" ht="12.75">
      <c r="A35" s="16"/>
      <c r="B35" s="41"/>
      <c r="C35" s="36"/>
      <c r="D35" s="36"/>
      <c r="E35" s="36"/>
      <c r="F35" s="36"/>
      <c r="G35" s="11"/>
      <c r="H35" s="11"/>
      <c r="I35" s="11"/>
      <c r="J35" s="11"/>
      <c r="K35" s="179"/>
    </row>
    <row r="36" spans="1:11" ht="12.75">
      <c r="A36" s="16" t="s">
        <v>74</v>
      </c>
      <c r="B36" s="41">
        <v>1567</v>
      </c>
      <c r="C36" s="36">
        <v>2817</v>
      </c>
      <c r="D36" s="36">
        <v>4022</v>
      </c>
      <c r="E36" s="36">
        <v>6234</v>
      </c>
      <c r="F36" s="36">
        <v>4345</v>
      </c>
      <c r="G36" s="36">
        <v>3906</v>
      </c>
      <c r="H36" s="36">
        <v>3647</v>
      </c>
      <c r="I36" s="36">
        <v>2857</v>
      </c>
      <c r="J36" s="36">
        <v>2684</v>
      </c>
      <c r="K36" s="189">
        <v>3637</v>
      </c>
    </row>
    <row r="37" spans="1:11" ht="12.75">
      <c r="A37" s="16" t="s">
        <v>75</v>
      </c>
      <c r="B37" s="41">
        <v>1603</v>
      </c>
      <c r="C37" s="36">
        <v>2821</v>
      </c>
      <c r="D37" s="36">
        <v>3972</v>
      </c>
      <c r="E37" s="36">
        <v>4125</v>
      </c>
      <c r="F37" s="36">
        <v>4323</v>
      </c>
      <c r="G37" s="36">
        <v>4323</v>
      </c>
      <c r="H37" s="36">
        <v>3172</v>
      </c>
      <c r="I37" s="36">
        <v>2972</v>
      </c>
      <c r="J37" s="36">
        <v>2564</v>
      </c>
      <c r="K37" s="189">
        <v>3361</v>
      </c>
    </row>
    <row r="38" spans="1:11" ht="12.75">
      <c r="A38" s="16" t="s">
        <v>76</v>
      </c>
      <c r="B38" s="41">
        <v>1833</v>
      </c>
      <c r="C38" s="36">
        <v>2844</v>
      </c>
      <c r="D38" s="36">
        <v>3946</v>
      </c>
      <c r="E38" s="36">
        <v>4853</v>
      </c>
      <c r="F38" s="36">
        <v>4125</v>
      </c>
      <c r="G38" s="36">
        <v>3359</v>
      </c>
      <c r="H38" s="36">
        <v>2758</v>
      </c>
      <c r="I38" s="36">
        <v>2565</v>
      </c>
      <c r="J38" s="36">
        <v>2681</v>
      </c>
      <c r="K38" s="189">
        <v>3015</v>
      </c>
    </row>
    <row r="39" spans="1:11" ht="12.75">
      <c r="A39" s="16" t="s">
        <v>77</v>
      </c>
      <c r="B39" s="41">
        <v>1071</v>
      </c>
      <c r="C39" s="36">
        <v>2451</v>
      </c>
      <c r="D39" s="36">
        <v>3019</v>
      </c>
      <c r="E39" s="36">
        <v>2864</v>
      </c>
      <c r="F39" s="36">
        <v>3215</v>
      </c>
      <c r="G39" s="36">
        <v>2020</v>
      </c>
      <c r="H39" s="36">
        <v>2258</v>
      </c>
      <c r="I39" s="36">
        <v>1970</v>
      </c>
      <c r="J39" s="36">
        <v>1610</v>
      </c>
      <c r="K39" s="189">
        <v>2041</v>
      </c>
    </row>
    <row r="40" spans="1:11" ht="12.75">
      <c r="A40" s="16" t="s">
        <v>78</v>
      </c>
      <c r="B40" s="41">
        <v>723</v>
      </c>
      <c r="C40" s="36">
        <v>1431</v>
      </c>
      <c r="D40" s="36">
        <v>1665</v>
      </c>
      <c r="E40" s="36">
        <v>1585</v>
      </c>
      <c r="F40" s="36">
        <v>1954</v>
      </c>
      <c r="G40" s="36">
        <v>1487</v>
      </c>
      <c r="H40" s="36">
        <v>1478</v>
      </c>
      <c r="I40" s="36">
        <v>1110</v>
      </c>
      <c r="J40" s="36">
        <v>1290</v>
      </c>
      <c r="K40" s="189">
        <v>1250</v>
      </c>
    </row>
    <row r="41" spans="1:11" ht="12.75">
      <c r="A41" s="16" t="s">
        <v>79</v>
      </c>
      <c r="B41" s="41">
        <v>639</v>
      </c>
      <c r="C41" s="36">
        <v>1339</v>
      </c>
      <c r="D41" s="36">
        <v>1719</v>
      </c>
      <c r="E41" s="36">
        <v>1463</v>
      </c>
      <c r="F41" s="36">
        <v>1788</v>
      </c>
      <c r="G41" s="36">
        <v>1353</v>
      </c>
      <c r="H41" s="36">
        <v>1263</v>
      </c>
      <c r="I41" s="36">
        <v>902</v>
      </c>
      <c r="J41" s="36">
        <v>1205</v>
      </c>
      <c r="K41" s="189">
        <v>1085</v>
      </c>
    </row>
    <row r="42" spans="1:11" ht="12.75">
      <c r="A42" s="16" t="s">
        <v>80</v>
      </c>
      <c r="B42" s="41">
        <v>1317</v>
      </c>
      <c r="C42" s="36">
        <v>1875</v>
      </c>
      <c r="D42" s="36">
        <v>2766</v>
      </c>
      <c r="E42" s="36">
        <v>2545</v>
      </c>
      <c r="F42" s="36">
        <v>2560</v>
      </c>
      <c r="G42" s="36">
        <v>1853</v>
      </c>
      <c r="H42" s="36">
        <v>1884</v>
      </c>
      <c r="I42" s="36">
        <v>1589</v>
      </c>
      <c r="J42" s="36">
        <v>1638</v>
      </c>
      <c r="K42" s="189">
        <v>1753</v>
      </c>
    </row>
    <row r="43" spans="1:11" ht="12.75">
      <c r="A43" s="16" t="s">
        <v>81</v>
      </c>
      <c r="B43" s="41">
        <v>1155</v>
      </c>
      <c r="C43" s="36">
        <v>1756</v>
      </c>
      <c r="D43" s="36">
        <v>2148</v>
      </c>
      <c r="E43" s="36">
        <v>2223</v>
      </c>
      <c r="F43" s="36">
        <v>2422</v>
      </c>
      <c r="G43" s="36">
        <v>1826</v>
      </c>
      <c r="H43" s="36">
        <v>1690</v>
      </c>
      <c r="I43" s="36">
        <v>1436</v>
      </c>
      <c r="J43" s="36">
        <v>1579</v>
      </c>
      <c r="K43" s="189">
        <v>1537</v>
      </c>
    </row>
    <row r="44" spans="1:11" ht="12.75">
      <c r="A44" s="16" t="s">
        <v>107</v>
      </c>
      <c r="B44" s="41">
        <v>883</v>
      </c>
      <c r="C44" s="36">
        <v>1578</v>
      </c>
      <c r="D44" s="36">
        <v>2375</v>
      </c>
      <c r="E44" s="36">
        <v>2036</v>
      </c>
      <c r="F44" s="36">
        <v>2267</v>
      </c>
      <c r="G44" s="36">
        <v>1763</v>
      </c>
      <c r="H44" s="36">
        <v>1822</v>
      </c>
      <c r="I44" s="36">
        <v>1183</v>
      </c>
      <c r="J44" s="36">
        <v>1408</v>
      </c>
      <c r="K44" s="189">
        <v>1381</v>
      </c>
    </row>
    <row r="45" spans="1:11" ht="12.75">
      <c r="A45" s="16" t="s">
        <v>83</v>
      </c>
      <c r="B45" s="41">
        <v>1160</v>
      </c>
      <c r="C45" s="36">
        <v>1808</v>
      </c>
      <c r="D45" s="36">
        <v>2580</v>
      </c>
      <c r="E45" s="36">
        <v>2498</v>
      </c>
      <c r="F45" s="36">
        <v>2786</v>
      </c>
      <c r="G45" s="36">
        <v>2334</v>
      </c>
      <c r="H45" s="36">
        <v>2042</v>
      </c>
      <c r="I45" s="36">
        <v>1575</v>
      </c>
      <c r="J45" s="36">
        <v>1858</v>
      </c>
      <c r="K45" s="189">
        <v>1461</v>
      </c>
    </row>
    <row r="46" spans="1:11" ht="12.75">
      <c r="A46" s="16" t="s">
        <v>84</v>
      </c>
      <c r="B46" s="41">
        <v>2272</v>
      </c>
      <c r="C46" s="36">
        <v>3125</v>
      </c>
      <c r="D46" s="36">
        <v>3761</v>
      </c>
      <c r="E46" s="36">
        <v>4015</v>
      </c>
      <c r="F46" s="36">
        <v>4365</v>
      </c>
      <c r="G46" s="36">
        <v>3074</v>
      </c>
      <c r="H46" s="36">
        <v>2705</v>
      </c>
      <c r="I46" s="36">
        <v>2523</v>
      </c>
      <c r="J46" s="36">
        <v>3165</v>
      </c>
      <c r="K46" s="189">
        <v>2644</v>
      </c>
    </row>
    <row r="47" spans="1:11" ht="12.75">
      <c r="A47" s="16" t="s">
        <v>85</v>
      </c>
      <c r="B47" s="41">
        <v>2638</v>
      </c>
      <c r="C47" s="36">
        <v>4162</v>
      </c>
      <c r="D47" s="36">
        <v>4471</v>
      </c>
      <c r="E47" s="36">
        <v>4374</v>
      </c>
      <c r="F47" s="36">
        <v>4442</v>
      </c>
      <c r="G47" s="36">
        <v>4100</v>
      </c>
      <c r="H47" s="36">
        <v>2687</v>
      </c>
      <c r="I47" s="36">
        <v>2684</v>
      </c>
      <c r="J47" s="36">
        <v>2940</v>
      </c>
      <c r="K47" s="189">
        <v>3310</v>
      </c>
    </row>
    <row r="48" spans="1:11" ht="12.75">
      <c r="A48" s="16"/>
      <c r="B48" s="16"/>
      <c r="C48" s="11"/>
      <c r="D48" s="11"/>
      <c r="E48" s="11"/>
      <c r="F48" s="11"/>
      <c r="G48" s="11"/>
      <c r="H48" s="11"/>
      <c r="I48" s="11"/>
      <c r="J48" s="11"/>
      <c r="K48" s="179"/>
    </row>
    <row r="49" spans="1:11" ht="13.5" thickBot="1">
      <c r="A49" s="13"/>
      <c r="B49" s="13"/>
      <c r="C49" s="10"/>
      <c r="D49" s="10"/>
      <c r="E49" s="10"/>
      <c r="F49" s="10"/>
      <c r="G49" s="10"/>
      <c r="H49" s="10"/>
      <c r="I49" s="10"/>
      <c r="J49" s="10"/>
      <c r="K49" s="160"/>
    </row>
  </sheetData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portrait" scale="79" r:id="rId1"/>
  <headerFooter alignWithMargins="0">
    <oddFooter>&amp;CAnuario Estadístico 2000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1">
      <selection activeCell="B7" sqref="B7:K23"/>
    </sheetView>
  </sheetViews>
  <sheetFormatPr defaultColWidth="9.140625" defaultRowHeight="12.75"/>
  <cols>
    <col min="1" max="16384" width="11.421875" style="0" customWidth="1"/>
  </cols>
  <sheetData>
    <row r="1" spans="1:10" ht="12.75">
      <c r="A1" s="1" t="s">
        <v>112</v>
      </c>
      <c r="B1" s="1"/>
      <c r="C1" s="1"/>
      <c r="D1" s="2"/>
      <c r="E1" s="2"/>
      <c r="F1" s="2"/>
      <c r="G1" s="2"/>
      <c r="H1" s="2"/>
      <c r="I1" s="2"/>
      <c r="J1" s="2"/>
    </row>
    <row r="2" spans="1:10" ht="12.75">
      <c r="A2" s="1" t="s">
        <v>383</v>
      </c>
      <c r="B2" s="1"/>
      <c r="C2" s="1"/>
      <c r="D2" s="2"/>
      <c r="E2" s="2"/>
      <c r="F2" s="2"/>
      <c r="G2" s="2"/>
      <c r="H2" s="2"/>
      <c r="I2" s="2"/>
      <c r="J2" s="2"/>
    </row>
    <row r="3" spans="1:10" ht="13.5" thickBot="1">
      <c r="A3" s="1"/>
      <c r="B3" s="1"/>
      <c r="C3" s="1"/>
      <c r="D3" s="2"/>
      <c r="E3" s="2"/>
      <c r="F3" s="2"/>
      <c r="G3" s="2"/>
      <c r="H3" s="2"/>
      <c r="I3" s="2"/>
      <c r="J3" s="2"/>
    </row>
    <row r="4" spans="1:11" ht="12.75">
      <c r="A4" s="3" t="s">
        <v>62</v>
      </c>
      <c r="B4" s="27"/>
      <c r="C4" s="27"/>
      <c r="D4" s="27"/>
      <c r="E4" s="27"/>
      <c r="F4" s="27"/>
      <c r="G4" s="27"/>
      <c r="H4" s="27"/>
      <c r="I4" s="27"/>
      <c r="J4" s="144"/>
      <c r="K4" s="184"/>
    </row>
    <row r="5" spans="1:11" ht="12.75">
      <c r="A5" s="7" t="s">
        <v>63</v>
      </c>
      <c r="B5" s="8">
        <v>1991</v>
      </c>
      <c r="C5" s="8">
        <f aca="true" t="shared" si="0" ref="C5:K5">+B5+1</f>
        <v>1992</v>
      </c>
      <c r="D5" s="8">
        <f t="shared" si="0"/>
        <v>1993</v>
      </c>
      <c r="E5" s="8">
        <f t="shared" si="0"/>
        <v>1994</v>
      </c>
      <c r="F5" s="8">
        <f t="shared" si="0"/>
        <v>1995</v>
      </c>
      <c r="G5" s="8">
        <f t="shared" si="0"/>
        <v>1996</v>
      </c>
      <c r="H5" s="8">
        <f t="shared" si="0"/>
        <v>1997</v>
      </c>
      <c r="I5" s="8">
        <f t="shared" si="0"/>
        <v>1998</v>
      </c>
      <c r="J5" s="8">
        <f t="shared" si="0"/>
        <v>1999</v>
      </c>
      <c r="K5" s="33">
        <f t="shared" si="0"/>
        <v>2000</v>
      </c>
    </row>
    <row r="6" spans="1:11" ht="13.5" thickBot="1">
      <c r="A6" s="9"/>
      <c r="B6" s="8"/>
      <c r="C6" s="8"/>
      <c r="D6" s="8"/>
      <c r="E6" s="8"/>
      <c r="F6" s="8"/>
      <c r="G6" s="8"/>
      <c r="H6" s="8"/>
      <c r="I6" s="8"/>
      <c r="J6" s="36"/>
      <c r="K6" s="179"/>
    </row>
    <row r="7" spans="1:11" ht="12.75">
      <c r="A7" s="59"/>
      <c r="B7" s="59"/>
      <c r="C7" s="5"/>
      <c r="D7" s="5"/>
      <c r="E7" s="5"/>
      <c r="F7" s="5"/>
      <c r="G7" s="5"/>
      <c r="H7" s="5"/>
      <c r="I7" s="5"/>
      <c r="J7" s="54"/>
      <c r="K7" s="184"/>
    </row>
    <row r="8" spans="1:11" ht="12.75">
      <c r="A8" s="174" t="s">
        <v>16</v>
      </c>
      <c r="B8" s="76">
        <f aca="true" t="shared" si="1" ref="B8:K8">+SUM(B10:B21)</f>
        <v>8206</v>
      </c>
      <c r="C8" s="77">
        <f t="shared" si="1"/>
        <v>10600</v>
      </c>
      <c r="D8" s="77">
        <f t="shared" si="1"/>
        <v>13822</v>
      </c>
      <c r="E8" s="77">
        <f t="shared" si="1"/>
        <v>21688</v>
      </c>
      <c r="F8" s="77">
        <f t="shared" si="1"/>
        <v>19708</v>
      </c>
      <c r="G8" s="77">
        <f t="shared" si="1"/>
        <v>20150</v>
      </c>
      <c r="H8" s="77">
        <f t="shared" si="1"/>
        <v>20461</v>
      </c>
      <c r="I8" s="77">
        <f t="shared" si="1"/>
        <v>24453</v>
      </c>
      <c r="J8" s="77">
        <f t="shared" si="1"/>
        <v>27031</v>
      </c>
      <c r="K8" s="78">
        <f t="shared" si="1"/>
        <v>26877</v>
      </c>
    </row>
    <row r="9" spans="1:11" ht="12.75">
      <c r="A9" s="16"/>
      <c r="B9" s="41"/>
      <c r="C9" s="36"/>
      <c r="D9" s="36"/>
      <c r="E9" s="36"/>
      <c r="F9" s="36"/>
      <c r="G9" s="11"/>
      <c r="H9" s="11"/>
      <c r="I9" s="36"/>
      <c r="J9" s="36"/>
      <c r="K9" s="179"/>
    </row>
    <row r="10" spans="1:11" ht="12.75">
      <c r="A10" s="16" t="s">
        <v>74</v>
      </c>
      <c r="B10" s="41">
        <v>587</v>
      </c>
      <c r="C10" s="36">
        <v>906</v>
      </c>
      <c r="D10" s="36">
        <v>930</v>
      </c>
      <c r="E10" s="36">
        <v>1078</v>
      </c>
      <c r="F10" s="36">
        <v>1386</v>
      </c>
      <c r="G10" s="36">
        <v>1096</v>
      </c>
      <c r="H10" s="36">
        <v>1217</v>
      </c>
      <c r="I10" s="36">
        <v>1458</v>
      </c>
      <c r="J10" s="36">
        <v>1735</v>
      </c>
      <c r="K10" s="189">
        <v>1637</v>
      </c>
    </row>
    <row r="11" spans="1:11" ht="12.75">
      <c r="A11" s="16" t="s">
        <v>75</v>
      </c>
      <c r="B11" s="41">
        <v>567</v>
      </c>
      <c r="C11" s="36">
        <v>765</v>
      </c>
      <c r="D11" s="36">
        <v>971</v>
      </c>
      <c r="E11" s="36">
        <v>958</v>
      </c>
      <c r="F11" s="36">
        <v>1391</v>
      </c>
      <c r="G11" s="36">
        <v>1177</v>
      </c>
      <c r="H11" s="36">
        <v>1307</v>
      </c>
      <c r="I11" s="36">
        <v>1431</v>
      </c>
      <c r="J11" s="36">
        <v>1960</v>
      </c>
      <c r="K11" s="189">
        <v>1647</v>
      </c>
    </row>
    <row r="12" spans="1:11" ht="12.75">
      <c r="A12" s="16" t="s">
        <v>76</v>
      </c>
      <c r="B12" s="41">
        <v>643</v>
      </c>
      <c r="C12" s="36">
        <v>690</v>
      </c>
      <c r="D12" s="36">
        <v>1117</v>
      </c>
      <c r="E12" s="36">
        <v>1394</v>
      </c>
      <c r="F12" s="36">
        <v>1178</v>
      </c>
      <c r="G12" s="36">
        <v>1589</v>
      </c>
      <c r="H12" s="36">
        <v>1510</v>
      </c>
      <c r="I12" s="36">
        <v>1732</v>
      </c>
      <c r="J12" s="36">
        <v>2152</v>
      </c>
      <c r="K12" s="189">
        <v>1696</v>
      </c>
    </row>
    <row r="13" spans="1:11" ht="12.75">
      <c r="A13" s="16" t="s">
        <v>77</v>
      </c>
      <c r="B13" s="41">
        <v>654</v>
      </c>
      <c r="C13" s="36">
        <v>787</v>
      </c>
      <c r="D13" s="36">
        <v>894</v>
      </c>
      <c r="E13" s="36">
        <v>1204</v>
      </c>
      <c r="F13" s="36">
        <v>1209</v>
      </c>
      <c r="G13" s="36">
        <v>1394</v>
      </c>
      <c r="H13" s="36">
        <v>1225</v>
      </c>
      <c r="I13" s="36">
        <v>1578</v>
      </c>
      <c r="J13" s="36">
        <v>1853</v>
      </c>
      <c r="K13" s="189">
        <v>1913</v>
      </c>
    </row>
    <row r="14" spans="1:11" ht="12.75">
      <c r="A14" s="16" t="s">
        <v>78</v>
      </c>
      <c r="B14" s="41">
        <v>448</v>
      </c>
      <c r="C14" s="36">
        <v>714</v>
      </c>
      <c r="D14" s="36">
        <v>860</v>
      </c>
      <c r="E14" s="36">
        <v>1142</v>
      </c>
      <c r="F14" s="36">
        <v>1068</v>
      </c>
      <c r="G14" s="36">
        <v>1159</v>
      </c>
      <c r="H14" s="36">
        <v>1091</v>
      </c>
      <c r="I14" s="36">
        <v>1699</v>
      </c>
      <c r="J14" s="36">
        <v>1676</v>
      </c>
      <c r="K14" s="189">
        <v>1830</v>
      </c>
    </row>
    <row r="15" spans="1:11" ht="12.75">
      <c r="A15" s="16" t="s">
        <v>79</v>
      </c>
      <c r="B15" s="41">
        <v>618</v>
      </c>
      <c r="C15" s="36">
        <v>643</v>
      </c>
      <c r="D15" s="36">
        <v>933</v>
      </c>
      <c r="E15" s="36">
        <v>1346</v>
      </c>
      <c r="F15" s="36">
        <v>1141</v>
      </c>
      <c r="G15" s="36">
        <v>1368</v>
      </c>
      <c r="H15" s="36">
        <v>1311</v>
      </c>
      <c r="I15" s="36">
        <v>1774</v>
      </c>
      <c r="J15" s="36">
        <v>1581</v>
      </c>
      <c r="K15" s="189">
        <v>1858</v>
      </c>
    </row>
    <row r="16" spans="1:11" ht="12.75">
      <c r="A16" s="16" t="s">
        <v>80</v>
      </c>
      <c r="B16" s="41">
        <v>939</v>
      </c>
      <c r="C16" s="36">
        <v>1062</v>
      </c>
      <c r="D16" s="36">
        <v>1510</v>
      </c>
      <c r="E16" s="36">
        <v>2865</v>
      </c>
      <c r="F16" s="36">
        <v>2441</v>
      </c>
      <c r="G16" s="36">
        <v>2328</v>
      </c>
      <c r="H16" s="36">
        <v>2448</v>
      </c>
      <c r="I16" s="36">
        <v>2745</v>
      </c>
      <c r="J16" s="36">
        <v>2785</v>
      </c>
      <c r="K16" s="189">
        <v>2957</v>
      </c>
    </row>
    <row r="17" spans="1:11" ht="12.75">
      <c r="A17" s="16" t="s">
        <v>81</v>
      </c>
      <c r="B17" s="41">
        <v>1005</v>
      </c>
      <c r="C17" s="36">
        <v>1359</v>
      </c>
      <c r="D17" s="36">
        <v>1819</v>
      </c>
      <c r="E17" s="36">
        <v>3648</v>
      </c>
      <c r="F17" s="36">
        <v>2945</v>
      </c>
      <c r="G17" s="36">
        <v>2833</v>
      </c>
      <c r="H17" s="36">
        <v>2977</v>
      </c>
      <c r="I17" s="36">
        <v>3471</v>
      </c>
      <c r="J17" s="36">
        <v>4035</v>
      </c>
      <c r="K17" s="189">
        <v>3743</v>
      </c>
    </row>
    <row r="18" spans="1:11" ht="12.75">
      <c r="A18" s="16" t="s">
        <v>107</v>
      </c>
      <c r="B18" s="41">
        <v>540</v>
      </c>
      <c r="C18" s="36">
        <v>879</v>
      </c>
      <c r="D18" s="36">
        <v>1169</v>
      </c>
      <c r="E18" s="36">
        <v>2539</v>
      </c>
      <c r="F18" s="36">
        <v>1967</v>
      </c>
      <c r="G18" s="36">
        <v>1865</v>
      </c>
      <c r="H18" s="36">
        <v>1989</v>
      </c>
      <c r="I18" s="36">
        <v>2377</v>
      </c>
      <c r="J18" s="36">
        <v>2581</v>
      </c>
      <c r="K18" s="189">
        <v>2720</v>
      </c>
    </row>
    <row r="19" spans="1:11" ht="12.75">
      <c r="A19" s="16" t="s">
        <v>83</v>
      </c>
      <c r="B19" s="41">
        <v>714</v>
      </c>
      <c r="C19" s="36">
        <v>835</v>
      </c>
      <c r="D19" s="36">
        <v>1175</v>
      </c>
      <c r="E19" s="36">
        <v>1997</v>
      </c>
      <c r="F19" s="36">
        <v>1778</v>
      </c>
      <c r="G19" s="36">
        <v>2140</v>
      </c>
      <c r="H19" s="36">
        <v>2029</v>
      </c>
      <c r="I19" s="36">
        <v>2379</v>
      </c>
      <c r="J19" s="36">
        <v>2427</v>
      </c>
      <c r="K19" s="189">
        <v>2659</v>
      </c>
    </row>
    <row r="20" spans="1:11" ht="12.75">
      <c r="A20" s="16" t="s">
        <v>84</v>
      </c>
      <c r="B20" s="41">
        <v>777</v>
      </c>
      <c r="C20" s="36">
        <v>1019</v>
      </c>
      <c r="D20" s="36">
        <v>1330</v>
      </c>
      <c r="E20" s="36">
        <v>2038</v>
      </c>
      <c r="F20" s="36">
        <v>1764</v>
      </c>
      <c r="G20" s="36">
        <v>1866</v>
      </c>
      <c r="H20" s="36">
        <v>1944</v>
      </c>
      <c r="I20" s="36">
        <v>2267</v>
      </c>
      <c r="J20" s="36">
        <v>2544</v>
      </c>
      <c r="K20" s="189">
        <v>2502</v>
      </c>
    </row>
    <row r="21" spans="1:11" ht="12.75">
      <c r="A21" s="16" t="s">
        <v>85</v>
      </c>
      <c r="B21" s="41">
        <v>714</v>
      </c>
      <c r="C21" s="36">
        <v>941</v>
      </c>
      <c r="D21" s="36">
        <v>1114</v>
      </c>
      <c r="E21" s="36">
        <v>1479</v>
      </c>
      <c r="F21" s="36">
        <v>1440</v>
      </c>
      <c r="G21" s="36">
        <v>1335</v>
      </c>
      <c r="H21" s="36">
        <v>1413</v>
      </c>
      <c r="I21" s="36">
        <v>1542</v>
      </c>
      <c r="J21" s="36">
        <v>1702</v>
      </c>
      <c r="K21" s="189">
        <v>1715</v>
      </c>
    </row>
    <row r="22" spans="1:11" ht="12.75">
      <c r="A22" s="16"/>
      <c r="B22" s="41"/>
      <c r="C22" s="36"/>
      <c r="D22" s="36"/>
      <c r="E22" s="36"/>
      <c r="F22" s="36"/>
      <c r="G22" s="36"/>
      <c r="H22" s="36"/>
      <c r="I22" s="36"/>
      <c r="J22" s="36"/>
      <c r="K22" s="179"/>
    </row>
    <row r="23" spans="1:11" ht="13.5" thickBot="1">
      <c r="A23" s="13"/>
      <c r="B23" s="47"/>
      <c r="C23" s="39"/>
      <c r="D23" s="39"/>
      <c r="E23" s="39"/>
      <c r="F23" s="39"/>
      <c r="G23" s="39"/>
      <c r="H23" s="39"/>
      <c r="I23" s="39"/>
      <c r="J23" s="39"/>
      <c r="K23" s="160"/>
    </row>
    <row r="24" spans="1:10" ht="12.75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2.7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2.75">
      <c r="A27" s="1" t="s">
        <v>113</v>
      </c>
      <c r="B27" s="1"/>
      <c r="C27" s="1"/>
      <c r="D27" s="2"/>
      <c r="E27" s="2"/>
      <c r="F27" s="2"/>
      <c r="G27" s="2"/>
      <c r="H27" s="2"/>
      <c r="I27" s="2"/>
      <c r="J27" s="2"/>
    </row>
    <row r="28" spans="1:10" ht="12.75">
      <c r="A28" s="1" t="s">
        <v>384</v>
      </c>
      <c r="B28" s="1"/>
      <c r="C28" s="1"/>
      <c r="D28" s="2"/>
      <c r="E28" s="2"/>
      <c r="F28" s="2"/>
      <c r="G28" s="2"/>
      <c r="H28" s="2"/>
      <c r="I28" s="2"/>
      <c r="J28" s="2"/>
    </row>
    <row r="29" spans="1:10" ht="13.5" thickBot="1">
      <c r="A29" s="1"/>
      <c r="B29" s="1"/>
      <c r="C29" s="1"/>
      <c r="D29" s="2"/>
      <c r="E29" s="2"/>
      <c r="F29" s="2"/>
      <c r="G29" s="2"/>
      <c r="H29" s="2"/>
      <c r="I29" s="2"/>
      <c r="J29" s="2"/>
    </row>
    <row r="30" spans="1:11" ht="12.75">
      <c r="A30" s="19" t="s">
        <v>62</v>
      </c>
      <c r="B30" s="32"/>
      <c r="C30" s="27"/>
      <c r="D30" s="27"/>
      <c r="E30" s="27"/>
      <c r="F30" s="27"/>
      <c r="G30" s="27"/>
      <c r="H30" s="27"/>
      <c r="I30" s="27"/>
      <c r="J30" s="27"/>
      <c r="K30" s="184"/>
    </row>
    <row r="31" spans="1:11" ht="12.75">
      <c r="A31" s="21" t="s">
        <v>63</v>
      </c>
      <c r="B31" s="21">
        <v>1991</v>
      </c>
      <c r="C31" s="8">
        <f>+B31+1</f>
        <v>1992</v>
      </c>
      <c r="D31" s="8">
        <f aca="true" t="shared" si="2" ref="D31:K31">+C31+1</f>
        <v>1993</v>
      </c>
      <c r="E31" s="8">
        <f t="shared" si="2"/>
        <v>1994</v>
      </c>
      <c r="F31" s="8">
        <f t="shared" si="2"/>
        <v>1995</v>
      </c>
      <c r="G31" s="8">
        <f t="shared" si="2"/>
        <v>1996</v>
      </c>
      <c r="H31" s="8">
        <f t="shared" si="2"/>
        <v>1997</v>
      </c>
      <c r="I31" s="8">
        <f t="shared" si="2"/>
        <v>1998</v>
      </c>
      <c r="J31" s="8">
        <f t="shared" si="2"/>
        <v>1999</v>
      </c>
      <c r="K31" s="33">
        <f t="shared" si="2"/>
        <v>2000</v>
      </c>
    </row>
    <row r="32" spans="1:11" ht="13.5" thickBot="1">
      <c r="A32" s="13"/>
      <c r="B32" s="34"/>
      <c r="C32" s="30"/>
      <c r="D32" s="30"/>
      <c r="E32" s="30"/>
      <c r="F32" s="30"/>
      <c r="G32" s="30"/>
      <c r="H32" s="30"/>
      <c r="I32" s="30"/>
      <c r="J32" s="10"/>
      <c r="K32" s="160"/>
    </row>
    <row r="33" spans="1:11" ht="12.75">
      <c r="A33" s="16"/>
      <c r="B33" s="41"/>
      <c r="C33" s="36"/>
      <c r="D33" s="36"/>
      <c r="E33" s="36"/>
      <c r="F33" s="36"/>
      <c r="G33" s="36"/>
      <c r="H33" s="36"/>
      <c r="I33" s="36"/>
      <c r="J33" s="11"/>
      <c r="K33" s="179"/>
    </row>
    <row r="34" spans="1:11" ht="12.75">
      <c r="A34" s="174" t="s">
        <v>16</v>
      </c>
      <c r="B34" s="76">
        <f aca="true" t="shared" si="3" ref="B34:K34">+SUM(B36:B47)</f>
        <v>7504</v>
      </c>
      <c r="C34" s="77">
        <f t="shared" si="3"/>
        <v>12311</v>
      </c>
      <c r="D34" s="77">
        <f t="shared" si="3"/>
        <v>17951</v>
      </c>
      <c r="E34" s="77">
        <f t="shared" si="3"/>
        <v>20367</v>
      </c>
      <c r="F34" s="77">
        <f t="shared" si="3"/>
        <v>19694</v>
      </c>
      <c r="G34" s="77">
        <f t="shared" si="3"/>
        <v>19877</v>
      </c>
      <c r="H34" s="77">
        <f t="shared" si="3"/>
        <v>18878</v>
      </c>
      <c r="I34" s="77">
        <f t="shared" si="3"/>
        <v>17079</v>
      </c>
      <c r="J34" s="77">
        <f t="shared" si="3"/>
        <v>17215</v>
      </c>
      <c r="K34" s="78">
        <f t="shared" si="3"/>
        <v>16736</v>
      </c>
    </row>
    <row r="35" spans="1:11" ht="12.75">
      <c r="A35" s="16"/>
      <c r="B35" s="41"/>
      <c r="C35" s="36"/>
      <c r="D35" s="36"/>
      <c r="E35" s="36"/>
      <c r="F35" s="36"/>
      <c r="G35" s="11"/>
      <c r="H35" s="11"/>
      <c r="I35" s="11"/>
      <c r="J35" s="11"/>
      <c r="K35" s="179"/>
    </row>
    <row r="36" spans="1:11" ht="12.75">
      <c r="A36" s="16" t="s">
        <v>74</v>
      </c>
      <c r="B36" s="41">
        <v>1027</v>
      </c>
      <c r="C36" s="36">
        <v>1343</v>
      </c>
      <c r="D36" s="36">
        <v>2220</v>
      </c>
      <c r="E36" s="36">
        <v>2948</v>
      </c>
      <c r="F36" s="36">
        <v>2962</v>
      </c>
      <c r="G36" s="36">
        <v>2624</v>
      </c>
      <c r="H36" s="36">
        <v>2910</v>
      </c>
      <c r="I36" s="36">
        <v>2453</v>
      </c>
      <c r="J36" s="36">
        <v>2196</v>
      </c>
      <c r="K36" s="189">
        <v>2335</v>
      </c>
    </row>
    <row r="37" spans="1:11" ht="12.75">
      <c r="A37" s="16" t="s">
        <v>75</v>
      </c>
      <c r="B37" s="41">
        <v>567</v>
      </c>
      <c r="C37" s="36">
        <v>1062</v>
      </c>
      <c r="D37" s="36">
        <v>1741</v>
      </c>
      <c r="E37" s="36">
        <v>2360</v>
      </c>
      <c r="F37" s="36">
        <v>2126</v>
      </c>
      <c r="G37" s="36">
        <v>2097</v>
      </c>
      <c r="H37" s="36">
        <v>2138</v>
      </c>
      <c r="I37" s="36">
        <v>1786</v>
      </c>
      <c r="J37" s="36">
        <v>1650</v>
      </c>
      <c r="K37" s="189">
        <v>1895</v>
      </c>
    </row>
    <row r="38" spans="1:11" ht="12.75">
      <c r="A38" s="16" t="s">
        <v>76</v>
      </c>
      <c r="B38" s="41">
        <v>549</v>
      </c>
      <c r="C38" s="36">
        <v>716</v>
      </c>
      <c r="D38" s="36">
        <v>1533</v>
      </c>
      <c r="E38" s="36">
        <v>1595</v>
      </c>
      <c r="F38" s="36">
        <v>1637</v>
      </c>
      <c r="G38" s="36">
        <v>1464</v>
      </c>
      <c r="H38" s="36">
        <v>1627</v>
      </c>
      <c r="I38" s="36">
        <v>1552</v>
      </c>
      <c r="J38" s="36">
        <v>1370</v>
      </c>
      <c r="K38" s="189">
        <v>1419</v>
      </c>
    </row>
    <row r="39" spans="1:11" ht="12.75">
      <c r="A39" s="16" t="s">
        <v>77</v>
      </c>
      <c r="B39" s="41">
        <v>441</v>
      </c>
      <c r="C39" s="36">
        <v>593</v>
      </c>
      <c r="D39" s="36">
        <v>1012</v>
      </c>
      <c r="E39" s="36">
        <v>1290</v>
      </c>
      <c r="F39" s="36">
        <v>1056</v>
      </c>
      <c r="G39" s="36">
        <v>1172</v>
      </c>
      <c r="H39" s="36">
        <v>1168</v>
      </c>
      <c r="I39" s="36">
        <v>955</v>
      </c>
      <c r="J39" s="36">
        <v>1003</v>
      </c>
      <c r="K39" s="189">
        <v>982</v>
      </c>
    </row>
    <row r="40" spans="1:11" ht="12.75">
      <c r="A40" s="16" t="s">
        <v>78</v>
      </c>
      <c r="B40" s="41">
        <v>305</v>
      </c>
      <c r="C40" s="36">
        <v>507</v>
      </c>
      <c r="D40" s="36">
        <v>727</v>
      </c>
      <c r="E40" s="36">
        <v>997</v>
      </c>
      <c r="F40" s="36">
        <v>930</v>
      </c>
      <c r="G40" s="36">
        <v>909</v>
      </c>
      <c r="H40" s="36">
        <v>916</v>
      </c>
      <c r="I40" s="36">
        <v>841</v>
      </c>
      <c r="J40" s="36">
        <v>804</v>
      </c>
      <c r="K40" s="189">
        <v>852</v>
      </c>
    </row>
    <row r="41" spans="1:11" ht="12.75">
      <c r="A41" s="16" t="s">
        <v>79</v>
      </c>
      <c r="B41" s="41">
        <v>324</v>
      </c>
      <c r="C41" s="36">
        <v>472</v>
      </c>
      <c r="D41" s="36">
        <v>880</v>
      </c>
      <c r="E41" s="36">
        <v>875</v>
      </c>
      <c r="F41" s="36">
        <v>977</v>
      </c>
      <c r="G41" s="36">
        <v>959</v>
      </c>
      <c r="H41" s="36">
        <v>931</v>
      </c>
      <c r="I41" s="36">
        <v>928</v>
      </c>
      <c r="J41" s="36">
        <v>921</v>
      </c>
      <c r="K41" s="189">
        <v>927</v>
      </c>
    </row>
    <row r="42" spans="1:11" ht="12.75">
      <c r="A42" s="16" t="s">
        <v>80</v>
      </c>
      <c r="B42" s="41">
        <v>672</v>
      </c>
      <c r="C42" s="36">
        <v>988</v>
      </c>
      <c r="D42" s="36">
        <v>1596</v>
      </c>
      <c r="E42" s="36">
        <v>1674</v>
      </c>
      <c r="F42" s="36">
        <v>1526</v>
      </c>
      <c r="G42" s="36">
        <v>1663</v>
      </c>
      <c r="H42" s="36">
        <v>1434</v>
      </c>
      <c r="I42" s="36">
        <v>1251</v>
      </c>
      <c r="J42" s="36">
        <v>1280</v>
      </c>
      <c r="K42" s="189">
        <v>1268</v>
      </c>
    </row>
    <row r="43" spans="1:11" ht="12.75">
      <c r="A43" s="16" t="s">
        <v>81</v>
      </c>
      <c r="B43" s="41">
        <v>1172</v>
      </c>
      <c r="C43" s="36">
        <v>2129</v>
      </c>
      <c r="D43" s="36">
        <v>2535</v>
      </c>
      <c r="E43" s="36">
        <v>2691</v>
      </c>
      <c r="F43" s="36">
        <v>2358</v>
      </c>
      <c r="G43" s="36">
        <v>3005</v>
      </c>
      <c r="H43" s="36">
        <v>2126</v>
      </c>
      <c r="I43" s="36">
        <v>1937</v>
      </c>
      <c r="J43" s="36">
        <v>2189</v>
      </c>
      <c r="K43" s="189">
        <v>1870</v>
      </c>
    </row>
    <row r="44" spans="1:11" ht="12.75">
      <c r="A44" s="16" t="s">
        <v>107</v>
      </c>
      <c r="B44" s="41">
        <v>370</v>
      </c>
      <c r="C44" s="36">
        <v>650</v>
      </c>
      <c r="D44" s="36">
        <v>878</v>
      </c>
      <c r="E44" s="36">
        <v>899</v>
      </c>
      <c r="F44" s="36">
        <v>963</v>
      </c>
      <c r="G44" s="36">
        <v>941</v>
      </c>
      <c r="H44" s="36">
        <v>921</v>
      </c>
      <c r="I44" s="36">
        <v>905</v>
      </c>
      <c r="J44" s="36">
        <v>869</v>
      </c>
      <c r="K44" s="189">
        <v>837</v>
      </c>
    </row>
    <row r="45" spans="1:11" ht="12.75">
      <c r="A45" s="16" t="s">
        <v>83</v>
      </c>
      <c r="B45" s="41">
        <v>502</v>
      </c>
      <c r="C45" s="36">
        <v>825</v>
      </c>
      <c r="D45" s="36">
        <v>1181</v>
      </c>
      <c r="E45" s="36">
        <v>1394</v>
      </c>
      <c r="F45" s="36">
        <v>1233</v>
      </c>
      <c r="G45" s="36">
        <v>1208</v>
      </c>
      <c r="H45" s="36">
        <v>1215</v>
      </c>
      <c r="I45" s="36">
        <v>1168</v>
      </c>
      <c r="J45" s="36">
        <v>1184</v>
      </c>
      <c r="K45" s="189">
        <v>1169</v>
      </c>
    </row>
    <row r="46" spans="1:11" ht="12.75">
      <c r="A46" s="16" t="s">
        <v>84</v>
      </c>
      <c r="B46" s="41">
        <v>553</v>
      </c>
      <c r="C46" s="36">
        <v>1156</v>
      </c>
      <c r="D46" s="36">
        <v>1541</v>
      </c>
      <c r="E46" s="36">
        <v>1615</v>
      </c>
      <c r="F46" s="36">
        <v>1780</v>
      </c>
      <c r="G46" s="36">
        <v>1570</v>
      </c>
      <c r="H46" s="36">
        <v>1723</v>
      </c>
      <c r="I46" s="36">
        <v>1343</v>
      </c>
      <c r="J46" s="36">
        <v>1591</v>
      </c>
      <c r="K46" s="189">
        <v>1260</v>
      </c>
    </row>
    <row r="47" spans="1:11" ht="12.75">
      <c r="A47" s="16" t="s">
        <v>85</v>
      </c>
      <c r="B47" s="41">
        <v>1022</v>
      </c>
      <c r="C47" s="36">
        <v>1870</v>
      </c>
      <c r="D47" s="36">
        <v>2107</v>
      </c>
      <c r="E47" s="36">
        <v>2029</v>
      </c>
      <c r="F47" s="36">
        <v>2146</v>
      </c>
      <c r="G47" s="36">
        <v>2265</v>
      </c>
      <c r="H47" s="36">
        <v>1769</v>
      </c>
      <c r="I47" s="36">
        <v>1960</v>
      </c>
      <c r="J47" s="36">
        <v>2158</v>
      </c>
      <c r="K47" s="189">
        <v>1922</v>
      </c>
    </row>
    <row r="48" spans="1:11" ht="12.75">
      <c r="A48" s="16"/>
      <c r="B48" s="41"/>
      <c r="C48" s="36"/>
      <c r="D48" s="36"/>
      <c r="E48" s="36"/>
      <c r="F48" s="36"/>
      <c r="G48" s="36"/>
      <c r="H48" s="36"/>
      <c r="I48" s="36"/>
      <c r="J48" s="36"/>
      <c r="K48" s="42"/>
    </row>
    <row r="49" spans="1:11" ht="13.5" thickBot="1">
      <c r="A49" s="13"/>
      <c r="B49" s="47"/>
      <c r="C49" s="39"/>
      <c r="D49" s="39"/>
      <c r="E49" s="39"/>
      <c r="F49" s="39"/>
      <c r="G49" s="39"/>
      <c r="H49" s="39"/>
      <c r="I49" s="39"/>
      <c r="J49" s="39"/>
      <c r="K49" s="160"/>
    </row>
  </sheetData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portrait" scale="79" r:id="rId1"/>
  <headerFooter alignWithMargins="0">
    <oddFooter>&amp;CAnuario Estadístico 2000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1">
      <selection activeCell="B7" sqref="B7:K23"/>
    </sheetView>
  </sheetViews>
  <sheetFormatPr defaultColWidth="9.140625" defaultRowHeight="12.75"/>
  <cols>
    <col min="1" max="16384" width="11.421875" style="0" customWidth="1"/>
  </cols>
  <sheetData>
    <row r="1" spans="1:11" ht="12.75">
      <c r="A1" s="1" t="s">
        <v>114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2.75">
      <c r="A2" s="1" t="s">
        <v>385</v>
      </c>
      <c r="B2" s="1"/>
      <c r="C2" s="1"/>
      <c r="D2" s="1"/>
      <c r="E2" s="2"/>
      <c r="F2" s="2"/>
      <c r="G2" s="2"/>
      <c r="H2" s="2"/>
      <c r="I2" s="2"/>
      <c r="J2" s="2"/>
      <c r="K2" s="2"/>
    </row>
    <row r="3" spans="1:11" ht="13.5" thickBot="1">
      <c r="A3" s="1"/>
      <c r="B3" s="1"/>
      <c r="C3" s="1"/>
      <c r="D3" s="1"/>
      <c r="E3" s="2"/>
      <c r="F3" s="2"/>
      <c r="G3" s="2"/>
      <c r="H3" s="2"/>
      <c r="I3" s="2"/>
      <c r="J3" s="2"/>
      <c r="K3" s="2"/>
    </row>
    <row r="4" spans="1:12" ht="12.75">
      <c r="A4" s="19" t="s">
        <v>62</v>
      </c>
      <c r="B4" s="32"/>
      <c r="C4" s="27"/>
      <c r="D4" s="27"/>
      <c r="E4" s="27"/>
      <c r="F4" s="27"/>
      <c r="G4" s="27"/>
      <c r="H4" s="27"/>
      <c r="I4" s="27"/>
      <c r="J4" s="27"/>
      <c r="K4" s="28"/>
      <c r="L4" s="58"/>
    </row>
    <row r="5" spans="1:12" ht="12.75">
      <c r="A5" s="21" t="s">
        <v>63</v>
      </c>
      <c r="B5" s="21">
        <v>1991</v>
      </c>
      <c r="C5" s="8">
        <f>+B5+1</f>
        <v>1992</v>
      </c>
      <c r="D5" s="8">
        <f aca="true" t="shared" si="0" ref="D5:K5">+C5+1</f>
        <v>1993</v>
      </c>
      <c r="E5" s="8">
        <f t="shared" si="0"/>
        <v>1994</v>
      </c>
      <c r="F5" s="8">
        <f t="shared" si="0"/>
        <v>1995</v>
      </c>
      <c r="G5" s="8">
        <f t="shared" si="0"/>
        <v>1996</v>
      </c>
      <c r="H5" s="8">
        <f t="shared" si="0"/>
        <v>1997</v>
      </c>
      <c r="I5" s="8">
        <f t="shared" si="0"/>
        <v>1998</v>
      </c>
      <c r="J5" s="8">
        <f t="shared" si="0"/>
        <v>1999</v>
      </c>
      <c r="K5" s="33">
        <f t="shared" si="0"/>
        <v>2000</v>
      </c>
      <c r="L5" s="8"/>
    </row>
    <row r="6" spans="1:12" ht="13.5" thickBot="1">
      <c r="A6" s="13"/>
      <c r="B6" s="21"/>
      <c r="C6" s="8"/>
      <c r="D6" s="8"/>
      <c r="E6" s="8"/>
      <c r="F6" s="8"/>
      <c r="G6" s="8"/>
      <c r="H6" s="8"/>
      <c r="I6" s="8"/>
      <c r="J6" s="8"/>
      <c r="K6" s="17"/>
      <c r="L6" s="58"/>
    </row>
    <row r="7" spans="1:12" ht="12.75">
      <c r="A7" s="16"/>
      <c r="B7" s="53"/>
      <c r="C7" s="54"/>
      <c r="D7" s="54"/>
      <c r="E7" s="54"/>
      <c r="F7" s="54"/>
      <c r="G7" s="54"/>
      <c r="H7" s="54"/>
      <c r="I7" s="54"/>
      <c r="J7" s="54"/>
      <c r="K7" s="56"/>
      <c r="L7" s="70"/>
    </row>
    <row r="8" spans="1:11" ht="12.75">
      <c r="A8" s="174" t="s">
        <v>16</v>
      </c>
      <c r="B8" s="76">
        <f aca="true" t="shared" si="1" ref="B8:K8">+SUM(B10:B21)</f>
        <v>10480</v>
      </c>
      <c r="C8" s="77">
        <f t="shared" si="1"/>
        <v>14064</v>
      </c>
      <c r="D8" s="77">
        <f t="shared" si="1"/>
        <v>15545</v>
      </c>
      <c r="E8" s="77">
        <f t="shared" si="1"/>
        <v>17160</v>
      </c>
      <c r="F8" s="77">
        <f t="shared" si="1"/>
        <v>17036</v>
      </c>
      <c r="G8" s="77">
        <f t="shared" si="1"/>
        <v>19367</v>
      </c>
      <c r="H8" s="77">
        <f t="shared" si="1"/>
        <v>19357</v>
      </c>
      <c r="I8" s="77">
        <f t="shared" si="1"/>
        <v>22013</v>
      </c>
      <c r="J8" s="77">
        <f t="shared" si="1"/>
        <v>26704</v>
      </c>
      <c r="K8" s="78">
        <f t="shared" si="1"/>
        <v>40458</v>
      </c>
    </row>
    <row r="9" spans="1:11" ht="12.75">
      <c r="A9" s="16"/>
      <c r="B9" s="41"/>
      <c r="C9" s="36"/>
      <c r="D9" s="36"/>
      <c r="E9" s="36"/>
      <c r="F9" s="36"/>
      <c r="G9" s="36"/>
      <c r="H9" s="36"/>
      <c r="I9" s="11"/>
      <c r="J9" s="11"/>
      <c r="K9" s="179"/>
    </row>
    <row r="10" spans="1:11" ht="12.75">
      <c r="A10" s="16" t="s">
        <v>74</v>
      </c>
      <c r="B10" s="41">
        <v>813</v>
      </c>
      <c r="C10" s="36">
        <v>1211</v>
      </c>
      <c r="D10" s="36">
        <v>1560</v>
      </c>
      <c r="E10" s="36">
        <v>1902</v>
      </c>
      <c r="F10" s="36">
        <v>1954</v>
      </c>
      <c r="G10" s="36">
        <v>2382</v>
      </c>
      <c r="H10" s="36">
        <v>2248</v>
      </c>
      <c r="I10" s="36">
        <v>2279</v>
      </c>
      <c r="J10" s="36">
        <v>2567</v>
      </c>
      <c r="K10" s="189">
        <v>3477</v>
      </c>
    </row>
    <row r="11" spans="1:11" ht="12.75">
      <c r="A11" s="16" t="s">
        <v>75</v>
      </c>
      <c r="B11" s="41">
        <v>714</v>
      </c>
      <c r="C11" s="36">
        <v>905</v>
      </c>
      <c r="D11" s="36">
        <v>1146</v>
      </c>
      <c r="E11" s="36">
        <v>1314</v>
      </c>
      <c r="F11" s="36">
        <v>1095</v>
      </c>
      <c r="G11" s="36">
        <v>1404</v>
      </c>
      <c r="H11" s="36">
        <v>1340</v>
      </c>
      <c r="I11" s="36">
        <v>1431</v>
      </c>
      <c r="J11" s="36">
        <v>1544</v>
      </c>
      <c r="K11" s="189">
        <v>2254</v>
      </c>
    </row>
    <row r="12" spans="1:11" ht="12.75">
      <c r="A12" s="16" t="s">
        <v>76</v>
      </c>
      <c r="B12" s="41">
        <v>852</v>
      </c>
      <c r="C12" s="36">
        <v>1004</v>
      </c>
      <c r="D12" s="36">
        <v>1019</v>
      </c>
      <c r="E12" s="36">
        <v>1560</v>
      </c>
      <c r="F12" s="36">
        <v>1356</v>
      </c>
      <c r="G12" s="36">
        <v>1495</v>
      </c>
      <c r="H12" s="36">
        <v>1662</v>
      </c>
      <c r="I12" s="36">
        <v>1635</v>
      </c>
      <c r="J12" s="36">
        <v>2191</v>
      </c>
      <c r="K12" s="189">
        <v>2503</v>
      </c>
    </row>
    <row r="13" spans="1:11" ht="12.75">
      <c r="A13" s="16" t="s">
        <v>77</v>
      </c>
      <c r="B13" s="41">
        <v>742</v>
      </c>
      <c r="C13" s="36">
        <v>1170</v>
      </c>
      <c r="D13" s="36">
        <v>1249</v>
      </c>
      <c r="E13" s="36">
        <v>1116</v>
      </c>
      <c r="F13" s="36">
        <v>1386</v>
      </c>
      <c r="G13" s="36">
        <v>1376</v>
      </c>
      <c r="H13" s="36">
        <v>1379</v>
      </c>
      <c r="I13" s="36">
        <v>1948</v>
      </c>
      <c r="J13" s="36">
        <v>1755</v>
      </c>
      <c r="K13" s="189">
        <v>3247</v>
      </c>
    </row>
    <row r="14" spans="1:11" ht="12.75">
      <c r="A14" s="16" t="s">
        <v>78</v>
      </c>
      <c r="B14" s="41">
        <v>579</v>
      </c>
      <c r="C14" s="36">
        <v>1068</v>
      </c>
      <c r="D14" s="36">
        <v>1109</v>
      </c>
      <c r="E14" s="36">
        <v>1313</v>
      </c>
      <c r="F14" s="36">
        <v>1068</v>
      </c>
      <c r="G14" s="36">
        <v>1280</v>
      </c>
      <c r="H14" s="36">
        <v>1492</v>
      </c>
      <c r="I14" s="36">
        <v>1408</v>
      </c>
      <c r="J14" s="36">
        <v>1776</v>
      </c>
      <c r="K14" s="189">
        <v>2970</v>
      </c>
    </row>
    <row r="15" spans="1:11" ht="12.75">
      <c r="A15" s="16" t="s">
        <v>79</v>
      </c>
      <c r="B15" s="41">
        <v>819</v>
      </c>
      <c r="C15" s="36">
        <v>1171</v>
      </c>
      <c r="D15" s="36">
        <v>1419</v>
      </c>
      <c r="E15" s="36">
        <v>1224</v>
      </c>
      <c r="F15" s="36">
        <v>1234</v>
      </c>
      <c r="G15" s="36">
        <v>1561</v>
      </c>
      <c r="H15" s="36">
        <v>1698</v>
      </c>
      <c r="I15" s="36">
        <v>1864</v>
      </c>
      <c r="J15" s="36">
        <v>2219</v>
      </c>
      <c r="K15" s="189">
        <v>3763</v>
      </c>
    </row>
    <row r="16" spans="1:11" ht="12.75">
      <c r="A16" s="16" t="s">
        <v>80</v>
      </c>
      <c r="B16" s="41">
        <v>1236</v>
      </c>
      <c r="C16" s="36">
        <v>1451</v>
      </c>
      <c r="D16" s="36">
        <v>1564</v>
      </c>
      <c r="E16" s="36">
        <v>1385</v>
      </c>
      <c r="F16" s="36">
        <v>1792</v>
      </c>
      <c r="G16" s="36">
        <v>1655</v>
      </c>
      <c r="H16" s="36">
        <v>1987</v>
      </c>
      <c r="I16" s="36">
        <v>2200</v>
      </c>
      <c r="J16" s="36">
        <v>2526</v>
      </c>
      <c r="K16" s="189">
        <v>3998</v>
      </c>
    </row>
    <row r="17" spans="1:11" ht="12.75">
      <c r="A17" s="16" t="s">
        <v>81</v>
      </c>
      <c r="B17" s="41">
        <v>1009</v>
      </c>
      <c r="C17" s="36">
        <v>1279</v>
      </c>
      <c r="D17" s="36">
        <v>1328</v>
      </c>
      <c r="E17" s="36">
        <v>1539</v>
      </c>
      <c r="F17" s="36">
        <v>1442</v>
      </c>
      <c r="G17" s="36">
        <v>1717</v>
      </c>
      <c r="H17" s="36">
        <v>1644</v>
      </c>
      <c r="I17" s="36">
        <v>1805</v>
      </c>
      <c r="J17" s="36">
        <v>2740</v>
      </c>
      <c r="K17" s="189">
        <v>3796</v>
      </c>
    </row>
    <row r="18" spans="1:11" ht="12.75">
      <c r="A18" s="16" t="s">
        <v>107</v>
      </c>
      <c r="B18" s="41">
        <v>894</v>
      </c>
      <c r="C18" s="36">
        <v>986</v>
      </c>
      <c r="D18" s="36">
        <v>1154</v>
      </c>
      <c r="E18" s="36">
        <v>1235</v>
      </c>
      <c r="F18" s="36">
        <v>1230</v>
      </c>
      <c r="G18" s="36">
        <v>1538</v>
      </c>
      <c r="H18" s="36">
        <v>1271</v>
      </c>
      <c r="I18" s="36">
        <v>1625</v>
      </c>
      <c r="J18" s="36">
        <v>2217</v>
      </c>
      <c r="K18" s="189">
        <v>2965</v>
      </c>
    </row>
    <row r="19" spans="1:11" ht="12.75">
      <c r="A19" s="16" t="s">
        <v>83</v>
      </c>
      <c r="B19" s="41">
        <v>902</v>
      </c>
      <c r="C19" s="36">
        <v>1124</v>
      </c>
      <c r="D19" s="36">
        <v>1164</v>
      </c>
      <c r="E19" s="36">
        <v>1382</v>
      </c>
      <c r="F19" s="36">
        <v>1335</v>
      </c>
      <c r="G19" s="36">
        <v>1321</v>
      </c>
      <c r="H19" s="36">
        <v>1423</v>
      </c>
      <c r="I19" s="36">
        <v>1781</v>
      </c>
      <c r="J19" s="36">
        <v>2437</v>
      </c>
      <c r="K19" s="189">
        <v>3573</v>
      </c>
    </row>
    <row r="20" spans="1:11" ht="12.75">
      <c r="A20" s="16" t="s">
        <v>84</v>
      </c>
      <c r="B20" s="41">
        <v>939</v>
      </c>
      <c r="C20" s="36">
        <v>1148</v>
      </c>
      <c r="D20" s="36">
        <v>1293</v>
      </c>
      <c r="E20" s="36">
        <v>1408</v>
      </c>
      <c r="F20" s="36">
        <v>1329</v>
      </c>
      <c r="G20" s="36">
        <v>1559</v>
      </c>
      <c r="H20" s="36">
        <v>1519</v>
      </c>
      <c r="I20" s="36">
        <v>1669</v>
      </c>
      <c r="J20" s="36">
        <v>2151</v>
      </c>
      <c r="K20" s="189">
        <v>3362</v>
      </c>
    </row>
    <row r="21" spans="1:11" ht="12.75">
      <c r="A21" s="16" t="s">
        <v>85</v>
      </c>
      <c r="B21" s="41">
        <v>981</v>
      </c>
      <c r="C21" s="36">
        <v>1547</v>
      </c>
      <c r="D21" s="36">
        <v>1540</v>
      </c>
      <c r="E21" s="36">
        <v>1782</v>
      </c>
      <c r="F21" s="36">
        <v>1815</v>
      </c>
      <c r="G21" s="36">
        <v>2079</v>
      </c>
      <c r="H21" s="36">
        <v>1694</v>
      </c>
      <c r="I21" s="36">
        <v>2368</v>
      </c>
      <c r="J21" s="36">
        <v>2581</v>
      </c>
      <c r="K21" s="189">
        <v>4550</v>
      </c>
    </row>
    <row r="22" spans="1:12" ht="12.75">
      <c r="A22" s="16"/>
      <c r="B22" s="41"/>
      <c r="C22" s="36"/>
      <c r="D22" s="36"/>
      <c r="E22" s="36"/>
      <c r="F22" s="36"/>
      <c r="G22" s="36"/>
      <c r="H22" s="36"/>
      <c r="I22" s="36"/>
      <c r="J22" s="36"/>
      <c r="K22" s="42"/>
      <c r="L22" s="58"/>
    </row>
    <row r="23" spans="1:12" ht="13.5" thickBot="1">
      <c r="A23" s="13"/>
      <c r="B23" s="47"/>
      <c r="C23" s="39"/>
      <c r="D23" s="39"/>
      <c r="E23" s="39"/>
      <c r="F23" s="39"/>
      <c r="G23" s="39"/>
      <c r="H23" s="39"/>
      <c r="I23" s="39"/>
      <c r="J23" s="39"/>
      <c r="K23" s="52"/>
      <c r="L23" s="58"/>
    </row>
    <row r="24" spans="1:11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2.75">
      <c r="A27" s="1" t="s">
        <v>115</v>
      </c>
      <c r="B27" s="1"/>
      <c r="C27" s="1"/>
      <c r="D27" s="1"/>
      <c r="E27" s="2"/>
      <c r="F27" s="2"/>
      <c r="G27" s="2"/>
      <c r="H27" s="2"/>
      <c r="I27" s="2"/>
      <c r="J27" s="2"/>
      <c r="K27" s="2"/>
    </row>
    <row r="28" spans="1:11" ht="12.75">
      <c r="A28" s="1" t="s">
        <v>386</v>
      </c>
      <c r="B28" s="1"/>
      <c r="C28" s="1"/>
      <c r="D28" s="1"/>
      <c r="E28" s="2"/>
      <c r="F28" s="2"/>
      <c r="G28" s="2"/>
      <c r="H28" s="2"/>
      <c r="I28" s="2"/>
      <c r="J28" s="2"/>
      <c r="K28" s="2"/>
    </row>
    <row r="29" spans="1:11" ht="13.5" thickBot="1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</row>
    <row r="30" spans="1:12" ht="12.75">
      <c r="A30" s="19" t="s">
        <v>62</v>
      </c>
      <c r="B30" s="32"/>
      <c r="C30" s="27"/>
      <c r="D30" s="27"/>
      <c r="E30" s="27"/>
      <c r="F30" s="27"/>
      <c r="G30" s="27"/>
      <c r="H30" s="27"/>
      <c r="I30" s="27"/>
      <c r="J30" s="27"/>
      <c r="K30" s="28"/>
      <c r="L30" s="58"/>
    </row>
    <row r="31" spans="1:12" ht="12.75">
      <c r="A31" s="21" t="s">
        <v>63</v>
      </c>
      <c r="B31" s="21">
        <v>1991</v>
      </c>
      <c r="C31" s="8">
        <f>+B31+1</f>
        <v>1992</v>
      </c>
      <c r="D31" s="8">
        <f aca="true" t="shared" si="2" ref="D31:K31">+C31+1</f>
        <v>1993</v>
      </c>
      <c r="E31" s="8">
        <f t="shared" si="2"/>
        <v>1994</v>
      </c>
      <c r="F31" s="8">
        <f t="shared" si="2"/>
        <v>1995</v>
      </c>
      <c r="G31" s="8">
        <f t="shared" si="2"/>
        <v>1996</v>
      </c>
      <c r="H31" s="8">
        <f t="shared" si="2"/>
        <v>1997</v>
      </c>
      <c r="I31" s="8">
        <f t="shared" si="2"/>
        <v>1998</v>
      </c>
      <c r="J31" s="8">
        <f t="shared" si="2"/>
        <v>1999</v>
      </c>
      <c r="K31" s="33">
        <f t="shared" si="2"/>
        <v>2000</v>
      </c>
      <c r="L31" s="8"/>
    </row>
    <row r="32" spans="1:12" ht="13.5" thickBot="1">
      <c r="A32" s="13"/>
      <c r="B32" s="21"/>
      <c r="C32" s="8"/>
      <c r="D32" s="8"/>
      <c r="E32" s="8"/>
      <c r="F32" s="8"/>
      <c r="G32" s="8"/>
      <c r="H32" s="8"/>
      <c r="I32" s="8"/>
      <c r="J32" s="8"/>
      <c r="K32" s="17"/>
      <c r="L32" s="58"/>
    </row>
    <row r="33" spans="1:12" ht="12.75">
      <c r="A33" s="59"/>
      <c r="B33" s="53"/>
      <c r="C33" s="54"/>
      <c r="D33" s="54"/>
      <c r="E33" s="54"/>
      <c r="F33" s="54"/>
      <c r="G33" s="54"/>
      <c r="H33" s="54"/>
      <c r="I33" s="54"/>
      <c r="J33" s="54"/>
      <c r="K33" s="56"/>
      <c r="L33" s="58"/>
    </row>
    <row r="34" spans="1:12" ht="12.75">
      <c r="A34" s="174" t="s">
        <v>16</v>
      </c>
      <c r="B34" s="76">
        <f aca="true" t="shared" si="3" ref="B34:K34">SUM(B36:B47)</f>
        <v>3359</v>
      </c>
      <c r="C34" s="77">
        <f t="shared" si="3"/>
        <v>4034</v>
      </c>
      <c r="D34" s="77">
        <f t="shared" si="3"/>
        <v>5551</v>
      </c>
      <c r="E34" s="77">
        <f t="shared" si="3"/>
        <v>6508</v>
      </c>
      <c r="F34" s="77">
        <f t="shared" si="3"/>
        <v>7457</v>
      </c>
      <c r="G34" s="77">
        <f t="shared" si="3"/>
        <v>8530</v>
      </c>
      <c r="H34" s="77">
        <f t="shared" si="3"/>
        <v>9021</v>
      </c>
      <c r="I34" s="77">
        <f t="shared" si="3"/>
        <v>10962</v>
      </c>
      <c r="J34" s="77">
        <f t="shared" si="3"/>
        <v>10805</v>
      </c>
      <c r="K34" s="78">
        <f t="shared" si="3"/>
        <v>15823</v>
      </c>
      <c r="L34" s="58"/>
    </row>
    <row r="35" spans="1:12" ht="12.75">
      <c r="A35" s="16"/>
      <c r="B35" s="41"/>
      <c r="C35" s="36"/>
      <c r="D35" s="36"/>
      <c r="E35" s="36"/>
      <c r="F35" s="36"/>
      <c r="G35" s="11"/>
      <c r="H35" s="11"/>
      <c r="I35" s="11"/>
      <c r="J35" s="11"/>
      <c r="K35" s="179"/>
      <c r="L35" s="58"/>
    </row>
    <row r="36" spans="1:12" ht="12.75">
      <c r="A36" s="16" t="s">
        <v>74</v>
      </c>
      <c r="B36" s="41">
        <v>356</v>
      </c>
      <c r="C36" s="36">
        <v>386</v>
      </c>
      <c r="D36" s="36">
        <v>641</v>
      </c>
      <c r="E36" s="36">
        <v>873</v>
      </c>
      <c r="F36" s="36">
        <v>1515</v>
      </c>
      <c r="G36" s="36">
        <v>1629</v>
      </c>
      <c r="H36" s="36">
        <v>2020</v>
      </c>
      <c r="I36" s="36">
        <v>2428</v>
      </c>
      <c r="J36" s="36">
        <v>2432</v>
      </c>
      <c r="K36" s="189">
        <v>2981</v>
      </c>
      <c r="L36" s="58"/>
    </row>
    <row r="37" spans="1:12" ht="12.75">
      <c r="A37" s="16" t="s">
        <v>75</v>
      </c>
      <c r="B37" s="41">
        <v>284</v>
      </c>
      <c r="C37" s="36">
        <v>310</v>
      </c>
      <c r="D37" s="36">
        <v>548</v>
      </c>
      <c r="E37" s="36">
        <v>703</v>
      </c>
      <c r="F37" s="36">
        <v>856</v>
      </c>
      <c r="G37" s="36">
        <v>1144</v>
      </c>
      <c r="H37" s="36">
        <v>1255</v>
      </c>
      <c r="I37" s="36">
        <v>1320</v>
      </c>
      <c r="J37" s="36">
        <v>1371</v>
      </c>
      <c r="K37" s="189">
        <v>1772</v>
      </c>
      <c r="L37" s="58"/>
    </row>
    <row r="38" spans="1:12" ht="12.75">
      <c r="A38" s="16" t="s">
        <v>76</v>
      </c>
      <c r="B38" s="41">
        <v>306</v>
      </c>
      <c r="C38" s="36">
        <v>272</v>
      </c>
      <c r="D38" s="36">
        <v>406</v>
      </c>
      <c r="E38" s="36">
        <v>640</v>
      </c>
      <c r="F38" s="36">
        <v>532</v>
      </c>
      <c r="G38" s="36">
        <v>805</v>
      </c>
      <c r="H38" s="36">
        <v>767</v>
      </c>
      <c r="I38" s="36">
        <v>972</v>
      </c>
      <c r="J38" s="36">
        <v>923</v>
      </c>
      <c r="K38" s="189">
        <v>1481</v>
      </c>
      <c r="L38" s="58"/>
    </row>
    <row r="39" spans="1:12" ht="12.75">
      <c r="A39" s="16" t="s">
        <v>77</v>
      </c>
      <c r="B39" s="41">
        <v>237</v>
      </c>
      <c r="C39" s="36">
        <v>278</v>
      </c>
      <c r="D39" s="36">
        <v>365</v>
      </c>
      <c r="E39" s="36">
        <v>458</v>
      </c>
      <c r="F39" s="36">
        <v>416</v>
      </c>
      <c r="G39" s="36">
        <v>568</v>
      </c>
      <c r="H39" s="36">
        <v>475</v>
      </c>
      <c r="I39" s="36">
        <v>700</v>
      </c>
      <c r="J39" s="36">
        <v>721</v>
      </c>
      <c r="K39" s="189">
        <v>1083</v>
      </c>
      <c r="L39" s="58"/>
    </row>
    <row r="40" spans="1:12" ht="12.75">
      <c r="A40" s="16" t="s">
        <v>78</v>
      </c>
      <c r="B40" s="41">
        <v>233</v>
      </c>
      <c r="C40" s="36">
        <v>572</v>
      </c>
      <c r="D40" s="36">
        <v>411</v>
      </c>
      <c r="E40" s="36">
        <v>439</v>
      </c>
      <c r="F40" s="36">
        <v>456</v>
      </c>
      <c r="G40" s="36">
        <v>591</v>
      </c>
      <c r="H40" s="36">
        <v>488</v>
      </c>
      <c r="I40" s="36">
        <v>621</v>
      </c>
      <c r="J40" s="36">
        <v>550</v>
      </c>
      <c r="K40" s="189">
        <v>849</v>
      </c>
      <c r="L40" s="58"/>
    </row>
    <row r="41" spans="1:12" ht="12.75">
      <c r="A41" s="16" t="s">
        <v>79</v>
      </c>
      <c r="B41" s="41">
        <v>251</v>
      </c>
      <c r="C41" s="36">
        <v>289</v>
      </c>
      <c r="D41" s="36">
        <v>440</v>
      </c>
      <c r="E41" s="36">
        <v>360</v>
      </c>
      <c r="F41" s="36">
        <v>394</v>
      </c>
      <c r="G41" s="36">
        <v>482</v>
      </c>
      <c r="H41" s="36">
        <v>487</v>
      </c>
      <c r="I41" s="36">
        <v>660</v>
      </c>
      <c r="J41" s="36">
        <v>578</v>
      </c>
      <c r="K41" s="189">
        <v>882</v>
      </c>
      <c r="L41" s="58"/>
    </row>
    <row r="42" spans="1:12" ht="12.75">
      <c r="A42" s="16" t="s">
        <v>80</v>
      </c>
      <c r="B42" s="41">
        <v>285</v>
      </c>
      <c r="C42" s="36">
        <v>302</v>
      </c>
      <c r="D42" s="36">
        <v>485</v>
      </c>
      <c r="E42" s="36">
        <v>554</v>
      </c>
      <c r="F42" s="36">
        <v>661</v>
      </c>
      <c r="G42" s="36">
        <v>639</v>
      </c>
      <c r="H42" s="36">
        <v>660</v>
      </c>
      <c r="I42" s="36">
        <v>939</v>
      </c>
      <c r="J42" s="36">
        <v>797</v>
      </c>
      <c r="K42" s="189">
        <v>1135</v>
      </c>
      <c r="L42" s="58"/>
    </row>
    <row r="43" spans="1:12" ht="12.75">
      <c r="A43" s="16" t="s">
        <v>81</v>
      </c>
      <c r="B43" s="41">
        <v>289</v>
      </c>
      <c r="C43" s="36">
        <v>336</v>
      </c>
      <c r="D43" s="36">
        <v>386</v>
      </c>
      <c r="E43" s="36">
        <v>490</v>
      </c>
      <c r="F43" s="36">
        <v>442</v>
      </c>
      <c r="G43" s="36">
        <v>543</v>
      </c>
      <c r="H43" s="36">
        <v>470</v>
      </c>
      <c r="I43" s="36">
        <v>684</v>
      </c>
      <c r="J43" s="36">
        <v>596</v>
      </c>
      <c r="K43" s="189">
        <v>939</v>
      </c>
      <c r="L43" s="58"/>
    </row>
    <row r="44" spans="1:12" ht="12.75">
      <c r="A44" s="16" t="s">
        <v>107</v>
      </c>
      <c r="B44" s="41">
        <v>265</v>
      </c>
      <c r="C44" s="36">
        <v>326</v>
      </c>
      <c r="D44" s="36">
        <v>373</v>
      </c>
      <c r="E44" s="36">
        <v>424</v>
      </c>
      <c r="F44" s="36">
        <v>458</v>
      </c>
      <c r="G44" s="36">
        <v>447</v>
      </c>
      <c r="H44" s="36">
        <v>466</v>
      </c>
      <c r="I44" s="36">
        <v>560</v>
      </c>
      <c r="J44" s="36">
        <v>556</v>
      </c>
      <c r="K44" s="189">
        <v>847</v>
      </c>
      <c r="L44" s="58"/>
    </row>
    <row r="45" spans="1:12" ht="12.75">
      <c r="A45" s="16" t="s">
        <v>83</v>
      </c>
      <c r="B45" s="41">
        <v>294</v>
      </c>
      <c r="C45" s="36">
        <v>273</v>
      </c>
      <c r="D45" s="36">
        <v>466</v>
      </c>
      <c r="E45" s="36">
        <v>490</v>
      </c>
      <c r="F45" s="36">
        <v>438</v>
      </c>
      <c r="G45" s="36">
        <v>462</v>
      </c>
      <c r="H45" s="36">
        <v>505</v>
      </c>
      <c r="I45" s="36">
        <v>628</v>
      </c>
      <c r="J45" s="36">
        <v>603</v>
      </c>
      <c r="K45" s="189">
        <v>1024</v>
      </c>
      <c r="L45" s="58"/>
    </row>
    <row r="46" spans="1:12" ht="12.75">
      <c r="A46" s="16" t="s">
        <v>84</v>
      </c>
      <c r="B46" s="41">
        <v>302</v>
      </c>
      <c r="C46" s="36">
        <v>358</v>
      </c>
      <c r="D46" s="36">
        <v>485</v>
      </c>
      <c r="E46" s="36">
        <v>417</v>
      </c>
      <c r="F46" s="36">
        <v>535</v>
      </c>
      <c r="G46" s="36">
        <v>537</v>
      </c>
      <c r="H46" s="36">
        <v>655</v>
      </c>
      <c r="I46" s="36">
        <v>557</v>
      </c>
      <c r="J46" s="36">
        <v>685</v>
      </c>
      <c r="K46" s="189">
        <v>1076</v>
      </c>
      <c r="L46" s="58"/>
    </row>
    <row r="47" spans="1:12" ht="12.75">
      <c r="A47" s="16" t="s">
        <v>85</v>
      </c>
      <c r="B47" s="41">
        <v>257</v>
      </c>
      <c r="C47" s="36">
        <v>332</v>
      </c>
      <c r="D47" s="36">
        <v>545</v>
      </c>
      <c r="E47" s="36">
        <v>660</v>
      </c>
      <c r="F47" s="36">
        <v>754</v>
      </c>
      <c r="G47" s="36">
        <v>683</v>
      </c>
      <c r="H47" s="36">
        <v>773</v>
      </c>
      <c r="I47" s="36">
        <v>893</v>
      </c>
      <c r="J47" s="36">
        <v>993</v>
      </c>
      <c r="K47" s="189">
        <v>1754</v>
      </c>
      <c r="L47" s="58"/>
    </row>
    <row r="48" spans="1:12" ht="12.75">
      <c r="A48" s="16"/>
      <c r="B48" s="41"/>
      <c r="C48" s="36"/>
      <c r="D48" s="36"/>
      <c r="E48" s="36"/>
      <c r="F48" s="36"/>
      <c r="G48" s="36"/>
      <c r="H48" s="36"/>
      <c r="I48" s="36"/>
      <c r="J48" s="36"/>
      <c r="K48" s="42"/>
      <c r="L48" s="58"/>
    </row>
    <row r="49" spans="1:12" ht="13.5" thickBot="1">
      <c r="A49" s="13"/>
      <c r="B49" s="47"/>
      <c r="C49" s="39"/>
      <c r="D49" s="39"/>
      <c r="E49" s="39"/>
      <c r="F49" s="39"/>
      <c r="G49" s="39"/>
      <c r="H49" s="39"/>
      <c r="I49" s="39"/>
      <c r="J49" s="39"/>
      <c r="K49" s="52"/>
      <c r="L49" s="58"/>
    </row>
  </sheetData>
  <printOptions horizontalCentered="1" verticalCentered="1"/>
  <pageMargins left="0.1968503937007874" right="0.2362204724409449" top="0.2362204724409449" bottom="0.3937007874015748" header="0" footer="0.15748031496062992"/>
  <pageSetup fitToHeight="1" fitToWidth="1" horizontalDpi="180" verticalDpi="180" orientation="portrait" scale="76" r:id="rId1"/>
  <headerFooter alignWithMargins="0">
    <oddFooter>&amp;CAnuario Estadístico 2000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workbookViewId="0" topLeftCell="A1">
      <selection activeCell="B8" sqref="B8:M72"/>
    </sheetView>
  </sheetViews>
  <sheetFormatPr defaultColWidth="9.140625" defaultRowHeight="12.75"/>
  <cols>
    <col min="1" max="1" width="20.421875" style="0" customWidth="1"/>
    <col min="2" max="12" width="6.57421875" style="0" customWidth="1"/>
    <col min="13" max="13" width="7.8515625" style="0" customWidth="1"/>
    <col min="14" max="14" width="9.00390625" style="0" customWidth="1"/>
    <col min="15" max="16384" width="11.421875" style="0" customWidth="1"/>
  </cols>
  <sheetData>
    <row r="1" spans="1:14" ht="12.75">
      <c r="A1" s="149" t="s">
        <v>60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14" ht="12.75">
      <c r="A3" s="1" t="s">
        <v>458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</row>
    <row r="4" spans="6:26" s="18" customFormat="1" ht="13.5" thickBot="1">
      <c r="F4" s="18" t="s">
        <v>2</v>
      </c>
      <c r="L4" s="1"/>
      <c r="M4" s="2"/>
      <c r="N4" s="2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14" ht="12.75">
      <c r="A5" s="3"/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6"/>
    </row>
    <row r="6" spans="1:14" ht="12.75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7" t="s">
        <v>16</v>
      </c>
    </row>
    <row r="7" spans="1:14" ht="13.5" thickBot="1">
      <c r="A7" s="9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9"/>
    </row>
    <row r="8" spans="1:14" ht="12.75">
      <c r="A8" s="15" t="s">
        <v>17</v>
      </c>
      <c r="B8" s="278">
        <f>+B10+B16+B24+B32+B43+B60+B69+B71</f>
        <v>76448</v>
      </c>
      <c r="C8" s="279">
        <f aca="true" t="shared" si="0" ref="C8:M8">+C10+C16+C24+C32+C43+C60+C69+C71</f>
        <v>79005</v>
      </c>
      <c r="D8" s="279">
        <f t="shared" si="0"/>
        <v>82891</v>
      </c>
      <c r="E8" s="279">
        <f t="shared" si="0"/>
        <v>63868</v>
      </c>
      <c r="F8" s="279">
        <f t="shared" si="0"/>
        <v>55729</v>
      </c>
      <c r="G8" s="279">
        <f t="shared" si="0"/>
        <v>63384</v>
      </c>
      <c r="H8" s="279">
        <f t="shared" si="0"/>
        <v>71144</v>
      </c>
      <c r="I8" s="279">
        <f t="shared" si="0"/>
        <v>61507</v>
      </c>
      <c r="J8" s="279">
        <f t="shared" si="0"/>
        <v>43777</v>
      </c>
      <c r="K8" s="279">
        <f t="shared" si="0"/>
        <v>50115</v>
      </c>
      <c r="L8" s="279">
        <f t="shared" si="0"/>
        <v>67334</v>
      </c>
      <c r="M8" s="268">
        <f t="shared" si="0"/>
        <v>85593</v>
      </c>
      <c r="N8" s="74">
        <f>N10+N16+N24+N32+N43+N60+N69+N71</f>
        <v>800795</v>
      </c>
    </row>
    <row r="9" spans="1:14" ht="12.75">
      <c r="A9" s="16"/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9"/>
      <c r="N9" s="42"/>
    </row>
    <row r="10" spans="1:14" s="276" customFormat="1" ht="12.75">
      <c r="A10" s="287" t="s">
        <v>454</v>
      </c>
      <c r="B10" s="266">
        <f>SUM(B12:B14)</f>
        <v>45187</v>
      </c>
      <c r="C10" s="262">
        <f aca="true" t="shared" si="1" ref="C10:M10">SUM(C12:C14)</f>
        <v>51074</v>
      </c>
      <c r="D10" s="262">
        <f t="shared" si="1"/>
        <v>56016</v>
      </c>
      <c r="E10" s="262">
        <f t="shared" si="1"/>
        <v>39233</v>
      </c>
      <c r="F10" s="262">
        <f t="shared" si="1"/>
        <v>33504</v>
      </c>
      <c r="G10" s="262">
        <f t="shared" si="1"/>
        <v>40564</v>
      </c>
      <c r="H10" s="262">
        <f t="shared" si="1"/>
        <v>42251</v>
      </c>
      <c r="I10" s="262">
        <f t="shared" si="1"/>
        <v>32219</v>
      </c>
      <c r="J10" s="262">
        <f t="shared" si="1"/>
        <v>20243</v>
      </c>
      <c r="K10" s="262">
        <f t="shared" si="1"/>
        <v>24650</v>
      </c>
      <c r="L10" s="262">
        <f t="shared" si="1"/>
        <v>37973</v>
      </c>
      <c r="M10" s="270">
        <f t="shared" si="1"/>
        <v>52855</v>
      </c>
      <c r="N10" s="166">
        <f>SUM(N12:N14)</f>
        <v>475769</v>
      </c>
    </row>
    <row r="11" spans="1:14" ht="12.75">
      <c r="A11" s="177"/>
      <c r="B11" s="263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9"/>
      <c r="N11" s="42"/>
    </row>
    <row r="12" spans="1:14" ht="12.75">
      <c r="A12" s="16" t="s">
        <v>18</v>
      </c>
      <c r="B12" s="263">
        <v>6853</v>
      </c>
      <c r="C12" s="264">
        <v>7638</v>
      </c>
      <c r="D12" s="264">
        <v>6894</v>
      </c>
      <c r="E12" s="264">
        <v>3030</v>
      </c>
      <c r="F12" s="264">
        <v>1751</v>
      </c>
      <c r="G12" s="264">
        <v>1347</v>
      </c>
      <c r="H12" s="264">
        <v>1919</v>
      </c>
      <c r="I12" s="264">
        <v>1608</v>
      </c>
      <c r="J12" s="264">
        <v>1181</v>
      </c>
      <c r="K12" s="264">
        <v>1956</v>
      </c>
      <c r="L12" s="264">
        <v>4726</v>
      </c>
      <c r="M12" s="269">
        <v>8263</v>
      </c>
      <c r="N12" s="42">
        <f>SUM(B12:M12)</f>
        <v>47166</v>
      </c>
    </row>
    <row r="13" spans="1:14" ht="12.75">
      <c r="A13" s="16" t="s">
        <v>19</v>
      </c>
      <c r="B13" s="263">
        <v>35938</v>
      </c>
      <c r="C13" s="264">
        <v>40976</v>
      </c>
      <c r="D13" s="264">
        <v>46778</v>
      </c>
      <c r="E13" s="264">
        <v>33635</v>
      </c>
      <c r="F13" s="264">
        <v>29403</v>
      </c>
      <c r="G13" s="264">
        <v>37141</v>
      </c>
      <c r="H13" s="264">
        <v>36876</v>
      </c>
      <c r="I13" s="264">
        <v>27667</v>
      </c>
      <c r="J13" s="264">
        <v>16522</v>
      </c>
      <c r="K13" s="264">
        <v>20201</v>
      </c>
      <c r="L13" s="264">
        <v>30783</v>
      </c>
      <c r="M13" s="269">
        <v>40989</v>
      </c>
      <c r="N13" s="42">
        <f>SUM(B13:M13)</f>
        <v>396909</v>
      </c>
    </row>
    <row r="14" spans="1:14" ht="12.75">
      <c r="A14" s="16" t="s">
        <v>20</v>
      </c>
      <c r="B14" s="263">
        <v>2396</v>
      </c>
      <c r="C14" s="264">
        <v>2460</v>
      </c>
      <c r="D14" s="264">
        <v>2344</v>
      </c>
      <c r="E14" s="264">
        <v>2568</v>
      </c>
      <c r="F14" s="264">
        <v>2350</v>
      </c>
      <c r="G14" s="264">
        <v>2076</v>
      </c>
      <c r="H14" s="264">
        <v>3456</v>
      </c>
      <c r="I14" s="264">
        <v>2944</v>
      </c>
      <c r="J14" s="264">
        <v>2540</v>
      </c>
      <c r="K14" s="264">
        <v>2493</v>
      </c>
      <c r="L14" s="264">
        <v>2464</v>
      </c>
      <c r="M14" s="269">
        <v>3603</v>
      </c>
      <c r="N14" s="42">
        <f>SUM(B14:M14)</f>
        <v>31694</v>
      </c>
    </row>
    <row r="15" spans="1:14" ht="12.75">
      <c r="A15" s="16"/>
      <c r="B15" s="263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9"/>
      <c r="N15" s="42"/>
    </row>
    <row r="16" spans="1:14" ht="12.75">
      <c r="A16" s="177" t="s">
        <v>455</v>
      </c>
      <c r="B16" s="266">
        <f>SUM(B18:B22)</f>
        <v>5718</v>
      </c>
      <c r="C16" s="262">
        <f aca="true" t="shared" si="2" ref="C16:M16">SUM(C18:C22)</f>
        <v>5183</v>
      </c>
      <c r="D16" s="262">
        <f t="shared" si="2"/>
        <v>6039</v>
      </c>
      <c r="E16" s="262">
        <f t="shared" si="2"/>
        <v>5716</v>
      </c>
      <c r="F16" s="262">
        <f t="shared" si="2"/>
        <v>6517</v>
      </c>
      <c r="G16" s="262">
        <f t="shared" si="2"/>
        <v>5997</v>
      </c>
      <c r="H16" s="262">
        <f t="shared" si="2"/>
        <v>6280</v>
      </c>
      <c r="I16" s="262">
        <f t="shared" si="2"/>
        <v>7051</v>
      </c>
      <c r="J16" s="262">
        <f t="shared" si="2"/>
        <v>5903</v>
      </c>
      <c r="K16" s="262">
        <f t="shared" si="2"/>
        <v>5836</v>
      </c>
      <c r="L16" s="262">
        <f t="shared" si="2"/>
        <v>5822</v>
      </c>
      <c r="M16" s="270">
        <f t="shared" si="2"/>
        <v>5615</v>
      </c>
      <c r="N16" s="72">
        <f>SUM(N18:N22)</f>
        <v>71677</v>
      </c>
    </row>
    <row r="17" spans="1:14" ht="12.75">
      <c r="A17" s="177"/>
      <c r="B17" s="263" t="s">
        <v>62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9"/>
      <c r="N17" s="42"/>
    </row>
    <row r="18" spans="1:14" ht="12.75">
      <c r="A18" s="16" t="s">
        <v>21</v>
      </c>
      <c r="B18" s="263">
        <v>1610</v>
      </c>
      <c r="C18" s="264">
        <v>1364</v>
      </c>
      <c r="D18" s="264">
        <v>1758</v>
      </c>
      <c r="E18" s="264">
        <v>1891</v>
      </c>
      <c r="F18" s="264">
        <v>2171</v>
      </c>
      <c r="G18" s="264">
        <v>1958</v>
      </c>
      <c r="H18" s="264">
        <v>1725</v>
      </c>
      <c r="I18" s="264">
        <v>2636</v>
      </c>
      <c r="J18" s="264">
        <v>1829</v>
      </c>
      <c r="K18" s="264">
        <v>1777</v>
      </c>
      <c r="L18" s="264">
        <v>1703</v>
      </c>
      <c r="M18" s="269">
        <v>1749</v>
      </c>
      <c r="N18" s="42">
        <f>SUM(B18:M18)</f>
        <v>22171</v>
      </c>
    </row>
    <row r="19" spans="1:14" ht="12.75">
      <c r="A19" s="16" t="s">
        <v>22</v>
      </c>
      <c r="B19" s="263">
        <v>1228</v>
      </c>
      <c r="C19" s="264">
        <v>1094</v>
      </c>
      <c r="D19" s="264">
        <v>1265</v>
      </c>
      <c r="E19" s="264">
        <v>1204</v>
      </c>
      <c r="F19" s="264">
        <v>1301</v>
      </c>
      <c r="G19" s="264">
        <v>1209</v>
      </c>
      <c r="H19" s="264">
        <v>1347</v>
      </c>
      <c r="I19" s="264">
        <v>1248</v>
      </c>
      <c r="J19" s="264">
        <v>1197</v>
      </c>
      <c r="K19" s="264">
        <v>1234</v>
      </c>
      <c r="L19" s="264">
        <v>1286</v>
      </c>
      <c r="M19" s="269">
        <v>1190</v>
      </c>
      <c r="N19" s="42">
        <f>SUM(B19:M19)</f>
        <v>14803</v>
      </c>
    </row>
    <row r="20" spans="1:14" ht="12.75">
      <c r="A20" s="16" t="s">
        <v>23</v>
      </c>
      <c r="B20" s="263">
        <v>781</v>
      </c>
      <c r="C20" s="264">
        <v>692</v>
      </c>
      <c r="D20" s="264">
        <v>871</v>
      </c>
      <c r="E20" s="264">
        <v>707</v>
      </c>
      <c r="F20" s="264">
        <v>782</v>
      </c>
      <c r="G20" s="264">
        <v>741</v>
      </c>
      <c r="H20" s="264">
        <v>846</v>
      </c>
      <c r="I20" s="264">
        <v>843</v>
      </c>
      <c r="J20" s="264">
        <v>838</v>
      </c>
      <c r="K20" s="264">
        <v>802</v>
      </c>
      <c r="L20" s="264">
        <v>733</v>
      </c>
      <c r="M20" s="269">
        <v>766</v>
      </c>
      <c r="N20" s="42">
        <f>SUM(B20:M20)</f>
        <v>9402</v>
      </c>
    </row>
    <row r="21" spans="1:14" ht="12.75">
      <c r="A21" s="16" t="s">
        <v>24</v>
      </c>
      <c r="B21" s="263">
        <v>829</v>
      </c>
      <c r="C21" s="264">
        <v>840</v>
      </c>
      <c r="D21" s="264">
        <v>849</v>
      </c>
      <c r="E21" s="264">
        <v>814</v>
      </c>
      <c r="F21" s="264">
        <v>890</v>
      </c>
      <c r="G21" s="264">
        <v>918</v>
      </c>
      <c r="H21" s="264">
        <v>1150</v>
      </c>
      <c r="I21" s="264">
        <v>1076</v>
      </c>
      <c r="J21" s="264">
        <v>847</v>
      </c>
      <c r="K21" s="264">
        <v>858</v>
      </c>
      <c r="L21" s="264">
        <v>846</v>
      </c>
      <c r="M21" s="269">
        <v>812</v>
      </c>
      <c r="N21" s="42">
        <f>SUM(B21:M21)</f>
        <v>10729</v>
      </c>
    </row>
    <row r="22" spans="1:14" ht="12.75">
      <c r="A22" s="16" t="s">
        <v>25</v>
      </c>
      <c r="B22" s="263">
        <v>1270</v>
      </c>
      <c r="C22" s="264">
        <v>1193</v>
      </c>
      <c r="D22" s="264">
        <v>1296</v>
      </c>
      <c r="E22" s="264">
        <v>1100</v>
      </c>
      <c r="F22" s="264">
        <v>1373</v>
      </c>
      <c r="G22" s="264">
        <v>1171</v>
      </c>
      <c r="H22" s="264">
        <v>1212</v>
      </c>
      <c r="I22" s="264">
        <v>1248</v>
      </c>
      <c r="J22" s="264">
        <v>1192</v>
      </c>
      <c r="K22" s="264">
        <v>1165</v>
      </c>
      <c r="L22" s="264">
        <v>1254</v>
      </c>
      <c r="M22" s="269">
        <v>1098</v>
      </c>
      <c r="N22" s="42">
        <f>SUM(B22:M22)</f>
        <v>14572</v>
      </c>
    </row>
    <row r="23" spans="1:14" ht="12.75">
      <c r="A23" s="16"/>
      <c r="B23" s="263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9"/>
      <c r="N23" s="42"/>
    </row>
    <row r="24" spans="1:14" s="276" customFormat="1" ht="12.75">
      <c r="A24" s="287" t="s">
        <v>26</v>
      </c>
      <c r="B24" s="266">
        <f>SUM(B26:B30)</f>
        <v>990</v>
      </c>
      <c r="C24" s="262">
        <f aca="true" t="shared" si="3" ref="C24:M24">SUM(C26:C30)</f>
        <v>736</v>
      </c>
      <c r="D24" s="262">
        <f t="shared" si="3"/>
        <v>716</v>
      </c>
      <c r="E24" s="262">
        <f t="shared" si="3"/>
        <v>725</v>
      </c>
      <c r="F24" s="262">
        <f t="shared" si="3"/>
        <v>709</v>
      </c>
      <c r="G24" s="262">
        <f t="shared" si="3"/>
        <v>686</v>
      </c>
      <c r="H24" s="262">
        <f t="shared" si="3"/>
        <v>888</v>
      </c>
      <c r="I24" s="262">
        <f t="shared" si="3"/>
        <v>804</v>
      </c>
      <c r="J24" s="262">
        <f t="shared" si="3"/>
        <v>707</v>
      </c>
      <c r="K24" s="262">
        <f t="shared" si="3"/>
        <v>562</v>
      </c>
      <c r="L24" s="262">
        <f t="shared" si="3"/>
        <v>665</v>
      </c>
      <c r="M24" s="270">
        <f t="shared" si="3"/>
        <v>536</v>
      </c>
      <c r="N24" s="166">
        <f>SUM(N26:N30)</f>
        <v>8724</v>
      </c>
    </row>
    <row r="25" spans="1:14" ht="12.75">
      <c r="A25" s="177"/>
      <c r="B25" s="263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9"/>
      <c r="N25" s="42"/>
    </row>
    <row r="26" spans="1:14" ht="12.75">
      <c r="A26" s="16" t="s">
        <v>27</v>
      </c>
      <c r="B26" s="263">
        <v>454</v>
      </c>
      <c r="C26" s="264">
        <v>231</v>
      </c>
      <c r="D26" s="264">
        <v>299</v>
      </c>
      <c r="E26" s="264">
        <v>272</v>
      </c>
      <c r="F26" s="264">
        <v>265</v>
      </c>
      <c r="G26" s="264">
        <v>215</v>
      </c>
      <c r="H26" s="264">
        <v>350</v>
      </c>
      <c r="I26" s="264">
        <v>313</v>
      </c>
      <c r="J26" s="264">
        <v>292</v>
      </c>
      <c r="K26" s="264">
        <v>232</v>
      </c>
      <c r="L26" s="264">
        <v>296</v>
      </c>
      <c r="M26" s="269">
        <v>248</v>
      </c>
      <c r="N26" s="42">
        <f>SUM(B26:M26)</f>
        <v>3467</v>
      </c>
    </row>
    <row r="27" spans="1:14" ht="12.75">
      <c r="A27" s="16" t="s">
        <v>28</v>
      </c>
      <c r="B27" s="263">
        <v>405</v>
      </c>
      <c r="C27" s="264">
        <v>371</v>
      </c>
      <c r="D27" s="264">
        <v>286</v>
      </c>
      <c r="E27" s="264">
        <v>340</v>
      </c>
      <c r="F27" s="264">
        <v>234</v>
      </c>
      <c r="G27" s="264">
        <v>249</v>
      </c>
      <c r="H27" s="264">
        <v>367</v>
      </c>
      <c r="I27" s="264">
        <v>279</v>
      </c>
      <c r="J27" s="264">
        <v>279</v>
      </c>
      <c r="K27" s="264">
        <v>222</v>
      </c>
      <c r="L27" s="264">
        <v>233</v>
      </c>
      <c r="M27" s="269">
        <v>183</v>
      </c>
      <c r="N27" s="42">
        <f>SUM(B27:M27)</f>
        <v>3448</v>
      </c>
    </row>
    <row r="28" spans="1:14" ht="12.75">
      <c r="A28" s="16" t="s">
        <v>29</v>
      </c>
      <c r="B28" s="263">
        <v>62</v>
      </c>
      <c r="C28" s="264">
        <v>76</v>
      </c>
      <c r="D28" s="264">
        <v>72</v>
      </c>
      <c r="E28" s="264">
        <v>53</v>
      </c>
      <c r="F28" s="264">
        <v>57</v>
      </c>
      <c r="G28" s="264">
        <v>62</v>
      </c>
      <c r="H28" s="264">
        <v>60</v>
      </c>
      <c r="I28" s="264">
        <v>72</v>
      </c>
      <c r="J28" s="264">
        <v>41</v>
      </c>
      <c r="K28" s="264">
        <v>36</v>
      </c>
      <c r="L28" s="264">
        <v>54</v>
      </c>
      <c r="M28" s="269">
        <v>41</v>
      </c>
      <c r="N28" s="42">
        <f>SUM(B28:M28)</f>
        <v>686</v>
      </c>
    </row>
    <row r="29" spans="1:14" ht="12.75">
      <c r="A29" s="16" t="s">
        <v>30</v>
      </c>
      <c r="B29" s="263">
        <v>42</v>
      </c>
      <c r="C29" s="264">
        <v>25</v>
      </c>
      <c r="D29" s="264">
        <v>28</v>
      </c>
      <c r="E29" s="264">
        <v>30</v>
      </c>
      <c r="F29" s="264">
        <v>59</v>
      </c>
      <c r="G29" s="264">
        <v>41</v>
      </c>
      <c r="H29" s="264">
        <v>29</v>
      </c>
      <c r="I29" s="264">
        <v>54</v>
      </c>
      <c r="J29" s="264">
        <v>31</v>
      </c>
      <c r="K29" s="264">
        <v>28</v>
      </c>
      <c r="L29" s="264">
        <v>41</v>
      </c>
      <c r="M29" s="269">
        <v>25</v>
      </c>
      <c r="N29" s="42">
        <f>SUM(B29:M29)</f>
        <v>433</v>
      </c>
    </row>
    <row r="30" spans="1:14" ht="12.75">
      <c r="A30" s="16" t="s">
        <v>31</v>
      </c>
      <c r="B30" s="263">
        <v>27</v>
      </c>
      <c r="C30" s="264">
        <v>33</v>
      </c>
      <c r="D30" s="264">
        <v>31</v>
      </c>
      <c r="E30" s="264">
        <v>30</v>
      </c>
      <c r="F30" s="264">
        <v>94</v>
      </c>
      <c r="G30" s="264">
        <v>119</v>
      </c>
      <c r="H30" s="264">
        <v>82</v>
      </c>
      <c r="I30" s="264">
        <v>86</v>
      </c>
      <c r="J30" s="264">
        <v>64</v>
      </c>
      <c r="K30" s="264">
        <v>44</v>
      </c>
      <c r="L30" s="264">
        <v>41</v>
      </c>
      <c r="M30" s="269">
        <v>39</v>
      </c>
      <c r="N30" s="42">
        <f>SUM(B30:M30)</f>
        <v>690</v>
      </c>
    </row>
    <row r="31" spans="1:14" ht="12.75">
      <c r="A31" s="16"/>
      <c r="B31" s="263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9"/>
      <c r="N31" s="42"/>
    </row>
    <row r="32" spans="1:14" ht="12.75">
      <c r="A32" s="177" t="s">
        <v>456</v>
      </c>
      <c r="B32" s="266">
        <f>SUM(B34:B41)</f>
        <v>9027</v>
      </c>
      <c r="C32" s="262">
        <f aca="true" t="shared" si="4" ref="C32:M32">SUM(C34:C41)</f>
        <v>6427</v>
      </c>
      <c r="D32" s="262">
        <f t="shared" si="4"/>
        <v>6560</v>
      </c>
      <c r="E32" s="262">
        <f t="shared" si="4"/>
        <v>6400</v>
      </c>
      <c r="F32" s="262">
        <f t="shared" si="4"/>
        <v>6077</v>
      </c>
      <c r="G32" s="262">
        <f t="shared" si="4"/>
        <v>6772</v>
      </c>
      <c r="H32" s="262">
        <f t="shared" si="4"/>
        <v>7959</v>
      </c>
      <c r="I32" s="262">
        <f t="shared" si="4"/>
        <v>7995</v>
      </c>
      <c r="J32" s="262">
        <f t="shared" si="4"/>
        <v>6829</v>
      </c>
      <c r="K32" s="262">
        <f t="shared" si="4"/>
        <v>7400</v>
      </c>
      <c r="L32" s="262">
        <f t="shared" si="4"/>
        <v>7195</v>
      </c>
      <c r="M32" s="270">
        <f t="shared" si="4"/>
        <v>8967</v>
      </c>
      <c r="N32" s="72">
        <f>SUM(N34:N41)</f>
        <v>87608</v>
      </c>
    </row>
    <row r="33" spans="1:14" ht="12.75">
      <c r="A33" s="177"/>
      <c r="B33" s="263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9"/>
      <c r="N33" s="42"/>
    </row>
    <row r="34" spans="1:14" ht="12.75">
      <c r="A34" s="16" t="s">
        <v>32</v>
      </c>
      <c r="B34" s="263">
        <v>2624</v>
      </c>
      <c r="C34" s="264">
        <v>1556</v>
      </c>
      <c r="D34" s="264">
        <v>1369</v>
      </c>
      <c r="E34" s="264">
        <v>999</v>
      </c>
      <c r="F34" s="264">
        <v>757</v>
      </c>
      <c r="G34" s="264">
        <v>784</v>
      </c>
      <c r="H34" s="264">
        <v>1040</v>
      </c>
      <c r="I34" s="264">
        <v>842</v>
      </c>
      <c r="J34" s="264">
        <v>751</v>
      </c>
      <c r="K34" s="264">
        <v>917</v>
      </c>
      <c r="L34" s="264">
        <v>986</v>
      </c>
      <c r="M34" s="269">
        <v>1622</v>
      </c>
      <c r="N34" s="42">
        <f>SUM(B34:M34)</f>
        <v>14247</v>
      </c>
    </row>
    <row r="35" spans="1:14" ht="12.75">
      <c r="A35" s="16" t="s">
        <v>33</v>
      </c>
      <c r="B35" s="263">
        <v>418</v>
      </c>
      <c r="C35" s="264">
        <v>440</v>
      </c>
      <c r="D35" s="264">
        <v>480</v>
      </c>
      <c r="E35" s="264">
        <v>408</v>
      </c>
      <c r="F35" s="264">
        <v>392</v>
      </c>
      <c r="G35" s="264">
        <v>414</v>
      </c>
      <c r="H35" s="264">
        <v>509</v>
      </c>
      <c r="I35" s="264">
        <v>409</v>
      </c>
      <c r="J35" s="264">
        <v>352</v>
      </c>
      <c r="K35" s="264">
        <v>426</v>
      </c>
      <c r="L35" s="264">
        <v>441</v>
      </c>
      <c r="M35" s="269">
        <v>462</v>
      </c>
      <c r="N35" s="42">
        <f aca="true" t="shared" si="5" ref="N35:N41">SUM(B35:M35)</f>
        <v>5151</v>
      </c>
    </row>
    <row r="36" spans="1:14" ht="12.75">
      <c r="A36" s="16" t="s">
        <v>34</v>
      </c>
      <c r="B36" s="263">
        <v>820</v>
      </c>
      <c r="C36" s="264">
        <v>853</v>
      </c>
      <c r="D36" s="264">
        <v>472</v>
      </c>
      <c r="E36" s="264">
        <v>334</v>
      </c>
      <c r="F36" s="264">
        <v>447</v>
      </c>
      <c r="G36" s="264">
        <v>489</v>
      </c>
      <c r="H36" s="264">
        <v>724</v>
      </c>
      <c r="I36" s="264">
        <v>609</v>
      </c>
      <c r="J36" s="264">
        <v>737</v>
      </c>
      <c r="K36" s="264">
        <v>584</v>
      </c>
      <c r="L36" s="264">
        <v>533</v>
      </c>
      <c r="M36" s="269">
        <v>468</v>
      </c>
      <c r="N36" s="42">
        <f t="shared" si="5"/>
        <v>7070</v>
      </c>
    </row>
    <row r="37" spans="1:14" ht="12.75">
      <c r="A37" s="16" t="s">
        <v>35</v>
      </c>
      <c r="B37" s="263">
        <v>3156</v>
      </c>
      <c r="C37" s="264">
        <v>1995</v>
      </c>
      <c r="D37" s="264">
        <v>2218</v>
      </c>
      <c r="E37" s="264">
        <v>2888</v>
      </c>
      <c r="F37" s="264">
        <v>2630</v>
      </c>
      <c r="G37" s="264">
        <v>3431</v>
      </c>
      <c r="H37" s="264">
        <v>3600</v>
      </c>
      <c r="I37" s="264">
        <v>3481</v>
      </c>
      <c r="J37" s="264">
        <v>2676</v>
      </c>
      <c r="K37" s="264">
        <v>3293</v>
      </c>
      <c r="L37" s="264">
        <v>3142</v>
      </c>
      <c r="M37" s="269">
        <v>4252</v>
      </c>
      <c r="N37" s="42">
        <f t="shared" si="5"/>
        <v>36762</v>
      </c>
    </row>
    <row r="38" spans="1:14" ht="12.75">
      <c r="A38" s="16" t="s">
        <v>36</v>
      </c>
      <c r="B38" s="263">
        <v>451</v>
      </c>
      <c r="C38" s="264">
        <v>338</v>
      </c>
      <c r="D38" s="264">
        <v>434</v>
      </c>
      <c r="E38" s="264">
        <v>358</v>
      </c>
      <c r="F38" s="264">
        <v>393</v>
      </c>
      <c r="G38" s="264">
        <v>308</v>
      </c>
      <c r="H38" s="264">
        <v>467</v>
      </c>
      <c r="I38" s="264">
        <v>490</v>
      </c>
      <c r="J38" s="264">
        <v>440</v>
      </c>
      <c r="K38" s="264">
        <v>478</v>
      </c>
      <c r="L38" s="264">
        <v>371</v>
      </c>
      <c r="M38" s="269">
        <v>412</v>
      </c>
      <c r="N38" s="42">
        <f t="shared" si="5"/>
        <v>4940</v>
      </c>
    </row>
    <row r="39" spans="1:14" ht="12.75">
      <c r="A39" s="16" t="s">
        <v>37</v>
      </c>
      <c r="B39" s="263">
        <v>595</v>
      </c>
      <c r="C39" s="264">
        <v>399</v>
      </c>
      <c r="D39" s="264">
        <v>510</v>
      </c>
      <c r="E39" s="264">
        <v>434</v>
      </c>
      <c r="F39" s="264">
        <v>537</v>
      </c>
      <c r="G39" s="264">
        <v>373</v>
      </c>
      <c r="H39" s="264">
        <v>595</v>
      </c>
      <c r="I39" s="264">
        <v>563</v>
      </c>
      <c r="J39" s="264">
        <v>554</v>
      </c>
      <c r="K39" s="264">
        <v>565</v>
      </c>
      <c r="L39" s="264">
        <v>602</v>
      </c>
      <c r="M39" s="269">
        <v>632</v>
      </c>
      <c r="N39" s="42">
        <f t="shared" si="5"/>
        <v>6359</v>
      </c>
    </row>
    <row r="40" spans="1:14" ht="12.75">
      <c r="A40" s="16" t="s">
        <v>38</v>
      </c>
      <c r="B40" s="263">
        <v>645</v>
      </c>
      <c r="C40" s="264">
        <v>604</v>
      </c>
      <c r="D40" s="264">
        <v>796</v>
      </c>
      <c r="E40" s="264">
        <v>735</v>
      </c>
      <c r="F40" s="264">
        <v>658</v>
      </c>
      <c r="G40" s="264">
        <v>687</v>
      </c>
      <c r="H40" s="264">
        <v>673</v>
      </c>
      <c r="I40" s="264">
        <v>1322</v>
      </c>
      <c r="J40" s="264">
        <v>1100</v>
      </c>
      <c r="K40" s="264">
        <v>847</v>
      </c>
      <c r="L40" s="264">
        <v>845</v>
      </c>
      <c r="M40" s="269">
        <v>841</v>
      </c>
      <c r="N40" s="42">
        <f t="shared" si="5"/>
        <v>9753</v>
      </c>
    </row>
    <row r="41" spans="1:14" ht="12.75">
      <c r="A41" s="16" t="s">
        <v>31</v>
      </c>
      <c r="B41" s="263">
        <v>318</v>
      </c>
      <c r="C41" s="264">
        <v>242</v>
      </c>
      <c r="D41" s="264">
        <v>281</v>
      </c>
      <c r="E41" s="264">
        <v>244</v>
      </c>
      <c r="F41" s="264">
        <v>263</v>
      </c>
      <c r="G41" s="264">
        <v>286</v>
      </c>
      <c r="H41" s="264">
        <v>351</v>
      </c>
      <c r="I41" s="264">
        <v>279</v>
      </c>
      <c r="J41" s="264">
        <v>219</v>
      </c>
      <c r="K41" s="264">
        <v>290</v>
      </c>
      <c r="L41" s="264">
        <v>275</v>
      </c>
      <c r="M41" s="269">
        <v>278</v>
      </c>
      <c r="N41" s="42">
        <f t="shared" si="5"/>
        <v>3326</v>
      </c>
    </row>
    <row r="42" spans="1:14" ht="12.75">
      <c r="A42" s="16"/>
      <c r="B42" s="263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9"/>
      <c r="N42" s="42"/>
    </row>
    <row r="43" spans="1:14" ht="12.75">
      <c r="A43" s="177" t="s">
        <v>39</v>
      </c>
      <c r="B43" s="266">
        <f>SUM(B45:B58)</f>
        <v>13628</v>
      </c>
      <c r="C43" s="262">
        <f aca="true" t="shared" si="6" ref="C43:M43">SUM(C45:C58)</f>
        <v>13644</v>
      </c>
      <c r="D43" s="262">
        <f t="shared" si="6"/>
        <v>11348</v>
      </c>
      <c r="E43" s="262">
        <f t="shared" si="6"/>
        <v>9815</v>
      </c>
      <c r="F43" s="262">
        <f t="shared" si="6"/>
        <v>7000</v>
      </c>
      <c r="G43" s="262">
        <f t="shared" si="6"/>
        <v>7572</v>
      </c>
      <c r="H43" s="262">
        <f t="shared" si="6"/>
        <v>11628</v>
      </c>
      <c r="I43" s="262">
        <f t="shared" si="6"/>
        <v>10975</v>
      </c>
      <c r="J43" s="262">
        <f t="shared" si="6"/>
        <v>8285</v>
      </c>
      <c r="K43" s="262">
        <f t="shared" si="6"/>
        <v>9791</v>
      </c>
      <c r="L43" s="262">
        <f t="shared" si="6"/>
        <v>13295</v>
      </c>
      <c r="M43" s="270">
        <f t="shared" si="6"/>
        <v>14898</v>
      </c>
      <c r="N43" s="72">
        <f>SUM(N45:N58)</f>
        <v>131879</v>
      </c>
    </row>
    <row r="44" spans="1:14" ht="12.75">
      <c r="A44" s="177"/>
      <c r="B44" s="263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9"/>
      <c r="N44" s="42"/>
    </row>
    <row r="45" spans="1:14" ht="12.75">
      <c r="A45" s="16" t="s">
        <v>40</v>
      </c>
      <c r="B45" s="263">
        <v>3123</v>
      </c>
      <c r="C45" s="264">
        <v>2884</v>
      </c>
      <c r="D45" s="264">
        <v>2548</v>
      </c>
      <c r="E45" s="264">
        <v>1737</v>
      </c>
      <c r="F45" s="264">
        <v>1052</v>
      </c>
      <c r="G45" s="264">
        <v>965</v>
      </c>
      <c r="H45" s="264">
        <v>1525</v>
      </c>
      <c r="I45" s="264">
        <v>1347</v>
      </c>
      <c r="J45" s="264">
        <v>1080</v>
      </c>
      <c r="K45" s="264">
        <v>1270</v>
      </c>
      <c r="L45" s="264">
        <v>2321</v>
      </c>
      <c r="M45" s="269">
        <v>2860</v>
      </c>
      <c r="N45" s="42">
        <f>SUM(B45:M45)</f>
        <v>22712</v>
      </c>
    </row>
    <row r="46" spans="1:14" ht="12.75">
      <c r="A46" s="16" t="s">
        <v>41</v>
      </c>
      <c r="B46" s="263">
        <v>429</v>
      </c>
      <c r="C46" s="264">
        <v>434</v>
      </c>
      <c r="D46" s="264">
        <v>220</v>
      </c>
      <c r="E46" s="264">
        <v>163</v>
      </c>
      <c r="F46" s="264">
        <v>106</v>
      </c>
      <c r="G46" s="264">
        <v>100</v>
      </c>
      <c r="H46" s="264">
        <v>281</v>
      </c>
      <c r="I46" s="264">
        <v>189</v>
      </c>
      <c r="J46" s="264">
        <v>109</v>
      </c>
      <c r="K46" s="264">
        <v>173</v>
      </c>
      <c r="L46" s="264">
        <v>326</v>
      </c>
      <c r="M46" s="269">
        <v>333</v>
      </c>
      <c r="N46" s="42">
        <f aca="true" t="shared" si="7" ref="N46:N58">SUM(B46:M46)</f>
        <v>2863</v>
      </c>
    </row>
    <row r="47" spans="1:14" ht="12.75">
      <c r="A47" s="16" t="s">
        <v>42</v>
      </c>
      <c r="B47" s="263">
        <v>267</v>
      </c>
      <c r="C47" s="264">
        <v>332</v>
      </c>
      <c r="D47" s="264">
        <v>278</v>
      </c>
      <c r="E47" s="264">
        <v>318</v>
      </c>
      <c r="F47" s="264">
        <v>147</v>
      </c>
      <c r="G47" s="264">
        <v>228</v>
      </c>
      <c r="H47" s="264">
        <v>411</v>
      </c>
      <c r="I47" s="264">
        <v>220</v>
      </c>
      <c r="J47" s="264">
        <v>210</v>
      </c>
      <c r="K47" s="264">
        <v>268</v>
      </c>
      <c r="L47" s="264">
        <v>345</v>
      </c>
      <c r="M47" s="269">
        <v>355</v>
      </c>
      <c r="N47" s="42">
        <f t="shared" si="7"/>
        <v>3379</v>
      </c>
    </row>
    <row r="48" spans="1:14" ht="12.75">
      <c r="A48" s="16" t="s">
        <v>43</v>
      </c>
      <c r="B48" s="263">
        <v>172</v>
      </c>
      <c r="C48" s="264">
        <v>161</v>
      </c>
      <c r="D48" s="264">
        <v>118</v>
      </c>
      <c r="E48" s="264">
        <v>130</v>
      </c>
      <c r="F48" s="264">
        <v>77</v>
      </c>
      <c r="G48" s="264">
        <v>121</v>
      </c>
      <c r="H48" s="264">
        <v>126</v>
      </c>
      <c r="I48" s="264">
        <v>74</v>
      </c>
      <c r="J48" s="264">
        <v>77</v>
      </c>
      <c r="K48" s="264">
        <v>94</v>
      </c>
      <c r="L48" s="264">
        <v>129</v>
      </c>
      <c r="M48" s="269">
        <v>117</v>
      </c>
      <c r="N48" s="42">
        <f t="shared" si="7"/>
        <v>1396</v>
      </c>
    </row>
    <row r="49" spans="1:14" ht="12.75">
      <c r="A49" s="16" t="s">
        <v>44</v>
      </c>
      <c r="B49" s="263">
        <v>1489</v>
      </c>
      <c r="C49" s="264">
        <v>1508</v>
      </c>
      <c r="D49" s="264">
        <v>1552</v>
      </c>
      <c r="E49" s="264">
        <v>1729</v>
      </c>
      <c r="F49" s="264">
        <v>1706</v>
      </c>
      <c r="G49" s="264">
        <v>1769</v>
      </c>
      <c r="H49" s="264">
        <v>2763</v>
      </c>
      <c r="I49" s="264">
        <v>3305</v>
      </c>
      <c r="J49" s="264">
        <v>2514</v>
      </c>
      <c r="K49" s="264">
        <v>2458</v>
      </c>
      <c r="L49" s="264">
        <v>2298</v>
      </c>
      <c r="M49" s="269">
        <v>1554</v>
      </c>
      <c r="N49" s="42">
        <f t="shared" si="7"/>
        <v>24645</v>
      </c>
    </row>
    <row r="50" spans="1:14" ht="12.75">
      <c r="A50" s="16" t="s">
        <v>45</v>
      </c>
      <c r="B50" s="263">
        <v>64</v>
      </c>
      <c r="C50" s="264">
        <v>88</v>
      </c>
      <c r="D50" s="264">
        <v>73</v>
      </c>
      <c r="E50" s="264">
        <v>57</v>
      </c>
      <c r="F50" s="264">
        <v>37</v>
      </c>
      <c r="G50" s="264">
        <v>59</v>
      </c>
      <c r="H50" s="264">
        <v>22</v>
      </c>
      <c r="I50" s="264">
        <v>35</v>
      </c>
      <c r="J50" s="264">
        <v>28</v>
      </c>
      <c r="K50" s="264">
        <v>55</v>
      </c>
      <c r="L50" s="264">
        <v>537</v>
      </c>
      <c r="M50" s="269">
        <v>967</v>
      </c>
      <c r="N50" s="42">
        <f t="shared" si="7"/>
        <v>2022</v>
      </c>
    </row>
    <row r="51" spans="1:14" ht="12.75">
      <c r="A51" s="16" t="s">
        <v>46</v>
      </c>
      <c r="B51" s="263">
        <v>1127</v>
      </c>
      <c r="C51" s="264">
        <v>1292</v>
      </c>
      <c r="D51" s="264">
        <v>1042</v>
      </c>
      <c r="E51" s="264">
        <v>896</v>
      </c>
      <c r="F51" s="264">
        <v>632</v>
      </c>
      <c r="G51" s="264">
        <v>615</v>
      </c>
      <c r="H51" s="264">
        <v>1117</v>
      </c>
      <c r="I51" s="264">
        <v>936</v>
      </c>
      <c r="J51" s="264">
        <v>491</v>
      </c>
      <c r="K51" s="264">
        <v>725</v>
      </c>
      <c r="L51" s="264">
        <v>1157</v>
      </c>
      <c r="M51" s="269">
        <v>1259</v>
      </c>
      <c r="N51" s="42">
        <f t="shared" si="7"/>
        <v>11289</v>
      </c>
    </row>
    <row r="52" spans="1:14" ht="12.75">
      <c r="A52" s="16" t="s">
        <v>47</v>
      </c>
      <c r="B52" s="263">
        <v>1500</v>
      </c>
      <c r="C52" s="264">
        <v>1435</v>
      </c>
      <c r="D52" s="264">
        <v>1253</v>
      </c>
      <c r="E52" s="264">
        <v>1241</v>
      </c>
      <c r="F52" s="264">
        <v>825</v>
      </c>
      <c r="G52" s="264">
        <v>1085</v>
      </c>
      <c r="H52" s="264">
        <v>1757</v>
      </c>
      <c r="I52" s="264">
        <v>1233</v>
      </c>
      <c r="J52" s="264">
        <v>1304</v>
      </c>
      <c r="K52" s="264">
        <v>1524</v>
      </c>
      <c r="L52" s="264">
        <v>1481</v>
      </c>
      <c r="M52" s="269">
        <v>1523</v>
      </c>
      <c r="N52" s="42">
        <f t="shared" si="7"/>
        <v>16161</v>
      </c>
    </row>
    <row r="53" spans="1:14" ht="12.75">
      <c r="A53" s="16" t="s">
        <v>48</v>
      </c>
      <c r="B53" s="263">
        <v>1616</v>
      </c>
      <c r="C53" s="264">
        <v>1876</v>
      </c>
      <c r="D53" s="264">
        <v>1484</v>
      </c>
      <c r="E53" s="264">
        <v>1391</v>
      </c>
      <c r="F53" s="264">
        <v>767</v>
      </c>
      <c r="G53" s="264">
        <v>773</v>
      </c>
      <c r="H53" s="264">
        <v>1197</v>
      </c>
      <c r="I53" s="264">
        <v>998</v>
      </c>
      <c r="J53" s="264">
        <v>783</v>
      </c>
      <c r="K53" s="264">
        <v>917</v>
      </c>
      <c r="L53" s="264">
        <v>1909</v>
      </c>
      <c r="M53" s="269">
        <v>1941</v>
      </c>
      <c r="N53" s="42">
        <f t="shared" si="7"/>
        <v>15652</v>
      </c>
    </row>
    <row r="54" spans="1:14" ht="12.75">
      <c r="A54" s="16" t="s">
        <v>49</v>
      </c>
      <c r="B54" s="263">
        <v>2053</v>
      </c>
      <c r="C54" s="264">
        <v>1632</v>
      </c>
      <c r="D54" s="264">
        <v>1220</v>
      </c>
      <c r="E54" s="264">
        <v>831</v>
      </c>
      <c r="F54" s="264">
        <v>715</v>
      </c>
      <c r="G54" s="264">
        <v>872</v>
      </c>
      <c r="H54" s="264">
        <v>1150</v>
      </c>
      <c r="I54" s="264">
        <v>1648</v>
      </c>
      <c r="J54" s="264">
        <v>706</v>
      </c>
      <c r="K54" s="264">
        <v>1053</v>
      </c>
      <c r="L54" s="264">
        <v>1133</v>
      </c>
      <c r="M54" s="269">
        <v>1729</v>
      </c>
      <c r="N54" s="42">
        <f t="shared" si="7"/>
        <v>14742</v>
      </c>
    </row>
    <row r="55" spans="1:14" ht="12.75">
      <c r="A55" s="16" t="s">
        <v>50</v>
      </c>
      <c r="B55" s="263">
        <v>137</v>
      </c>
      <c r="C55" s="264">
        <v>209</v>
      </c>
      <c r="D55" s="264">
        <v>114</v>
      </c>
      <c r="E55" s="264">
        <v>125</v>
      </c>
      <c r="F55" s="264">
        <v>102</v>
      </c>
      <c r="G55" s="264">
        <v>121</v>
      </c>
      <c r="H55" s="264">
        <v>107</v>
      </c>
      <c r="I55" s="264">
        <v>73</v>
      </c>
      <c r="J55" s="264">
        <v>111</v>
      </c>
      <c r="K55" s="264">
        <v>112</v>
      </c>
      <c r="L55" s="264">
        <v>125</v>
      </c>
      <c r="M55" s="269">
        <v>175</v>
      </c>
      <c r="N55" s="42">
        <f t="shared" si="7"/>
        <v>1511</v>
      </c>
    </row>
    <row r="56" spans="1:14" ht="12.75">
      <c r="A56" s="16" t="s">
        <v>51</v>
      </c>
      <c r="B56" s="263">
        <v>240</v>
      </c>
      <c r="C56" s="264">
        <v>310</v>
      </c>
      <c r="D56" s="264">
        <v>233</v>
      </c>
      <c r="E56" s="264">
        <v>204</v>
      </c>
      <c r="F56" s="264">
        <v>116</v>
      </c>
      <c r="G56" s="264">
        <v>172</v>
      </c>
      <c r="H56" s="264">
        <v>125</v>
      </c>
      <c r="I56" s="264">
        <v>137</v>
      </c>
      <c r="J56" s="264">
        <v>110</v>
      </c>
      <c r="K56" s="264">
        <v>174</v>
      </c>
      <c r="L56" s="264">
        <v>166</v>
      </c>
      <c r="M56" s="269">
        <v>397</v>
      </c>
      <c r="N56" s="42">
        <f t="shared" si="7"/>
        <v>2384</v>
      </c>
    </row>
    <row r="57" spans="1:14" ht="12.75">
      <c r="A57" s="16" t="s">
        <v>52</v>
      </c>
      <c r="B57" s="263">
        <v>1001</v>
      </c>
      <c r="C57" s="264">
        <v>1048</v>
      </c>
      <c r="D57" s="264">
        <v>777</v>
      </c>
      <c r="E57" s="264">
        <v>673</v>
      </c>
      <c r="F57" s="264">
        <v>423</v>
      </c>
      <c r="G57" s="264">
        <v>431</v>
      </c>
      <c r="H57" s="264">
        <v>777</v>
      </c>
      <c r="I57" s="264">
        <v>454</v>
      </c>
      <c r="J57" s="264">
        <v>464</v>
      </c>
      <c r="K57" s="264">
        <v>612</v>
      </c>
      <c r="L57" s="264">
        <v>897</v>
      </c>
      <c r="M57" s="269">
        <v>1138</v>
      </c>
      <c r="N57" s="42">
        <f t="shared" si="7"/>
        <v>8695</v>
      </c>
    </row>
    <row r="58" spans="1:14" ht="12.75">
      <c r="A58" s="16" t="s">
        <v>31</v>
      </c>
      <c r="B58" s="263">
        <v>410</v>
      </c>
      <c r="C58" s="264">
        <v>435</v>
      </c>
      <c r="D58" s="264">
        <v>436</v>
      </c>
      <c r="E58" s="264">
        <v>320</v>
      </c>
      <c r="F58" s="264">
        <v>295</v>
      </c>
      <c r="G58" s="264">
        <v>261</v>
      </c>
      <c r="H58" s="264">
        <v>270</v>
      </c>
      <c r="I58" s="264">
        <v>326</v>
      </c>
      <c r="J58" s="264">
        <v>298</v>
      </c>
      <c r="K58" s="264">
        <v>356</v>
      </c>
      <c r="L58" s="264">
        <v>471</v>
      </c>
      <c r="M58" s="269">
        <v>550</v>
      </c>
      <c r="N58" s="42">
        <f t="shared" si="7"/>
        <v>4428</v>
      </c>
    </row>
    <row r="59" spans="1:14" ht="12.75">
      <c r="A59" s="16"/>
      <c r="B59" s="263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9"/>
      <c r="N59" s="42"/>
    </row>
    <row r="60" spans="1:14" s="276" customFormat="1" ht="12.75">
      <c r="A60" s="287" t="s">
        <v>53</v>
      </c>
      <c r="B60" s="266">
        <f>SUM(B62:B67)</f>
        <v>1307</v>
      </c>
      <c r="C60" s="262">
        <f aca="true" t="shared" si="8" ref="C60:M60">SUM(C62:C67)</f>
        <v>1498</v>
      </c>
      <c r="D60" s="262">
        <f t="shared" si="8"/>
        <v>1611</v>
      </c>
      <c r="E60" s="262">
        <f t="shared" si="8"/>
        <v>1426</v>
      </c>
      <c r="F60" s="262">
        <f t="shared" si="8"/>
        <v>1364</v>
      </c>
      <c r="G60" s="262">
        <f t="shared" si="8"/>
        <v>1327</v>
      </c>
      <c r="H60" s="262">
        <f t="shared" si="8"/>
        <v>1606</v>
      </c>
      <c r="I60" s="262">
        <f t="shared" si="8"/>
        <v>1922</v>
      </c>
      <c r="J60" s="262">
        <f t="shared" si="8"/>
        <v>1351</v>
      </c>
      <c r="K60" s="262">
        <f t="shared" si="8"/>
        <v>1348</v>
      </c>
      <c r="L60" s="262">
        <f t="shared" si="8"/>
        <v>1585</v>
      </c>
      <c r="M60" s="270">
        <f t="shared" si="8"/>
        <v>1914</v>
      </c>
      <c r="N60" s="166">
        <f>SUM(N62:N67)</f>
        <v>18259</v>
      </c>
    </row>
    <row r="61" spans="1:14" ht="12.75">
      <c r="A61" s="177"/>
      <c r="B61" s="263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9"/>
      <c r="N61" s="42"/>
    </row>
    <row r="62" spans="1:14" ht="12.75">
      <c r="A62" s="16" t="s">
        <v>54</v>
      </c>
      <c r="B62" s="263">
        <v>299</v>
      </c>
      <c r="C62" s="264">
        <v>393</v>
      </c>
      <c r="D62" s="264">
        <v>317</v>
      </c>
      <c r="E62" s="264">
        <v>312</v>
      </c>
      <c r="F62" s="264">
        <v>346</v>
      </c>
      <c r="G62" s="264">
        <v>343</v>
      </c>
      <c r="H62" s="264">
        <v>420</v>
      </c>
      <c r="I62" s="264">
        <v>675</v>
      </c>
      <c r="J62" s="264">
        <v>315</v>
      </c>
      <c r="K62" s="264">
        <v>278</v>
      </c>
      <c r="L62" s="264">
        <v>363</v>
      </c>
      <c r="M62" s="269">
        <v>347</v>
      </c>
      <c r="N62" s="42">
        <f aca="true" t="shared" si="9" ref="N62:N67">SUM(B62:M62)</f>
        <v>4408</v>
      </c>
    </row>
    <row r="63" spans="1:14" ht="12.75">
      <c r="A63" s="16" t="s">
        <v>55</v>
      </c>
      <c r="B63" s="263">
        <v>148</v>
      </c>
      <c r="C63" s="264">
        <v>163</v>
      </c>
      <c r="D63" s="264">
        <v>173</v>
      </c>
      <c r="E63" s="264">
        <v>209</v>
      </c>
      <c r="F63" s="264">
        <v>134</v>
      </c>
      <c r="G63" s="264">
        <v>159</v>
      </c>
      <c r="H63" s="264">
        <v>199</v>
      </c>
      <c r="I63" s="264">
        <v>160</v>
      </c>
      <c r="J63" s="264">
        <v>135</v>
      </c>
      <c r="K63" s="264">
        <v>134</v>
      </c>
      <c r="L63" s="264">
        <v>121</v>
      </c>
      <c r="M63" s="269">
        <v>169</v>
      </c>
      <c r="N63" s="42">
        <f t="shared" si="9"/>
        <v>1904</v>
      </c>
    </row>
    <row r="64" spans="1:14" ht="12.75">
      <c r="A64" s="16" t="s">
        <v>56</v>
      </c>
      <c r="B64" s="263">
        <v>245</v>
      </c>
      <c r="C64" s="264">
        <v>234</v>
      </c>
      <c r="D64" s="264">
        <v>219</v>
      </c>
      <c r="E64" s="264">
        <v>237</v>
      </c>
      <c r="F64" s="264">
        <v>265</v>
      </c>
      <c r="G64" s="264">
        <v>250</v>
      </c>
      <c r="H64" s="264">
        <v>334</v>
      </c>
      <c r="I64" s="264">
        <v>333</v>
      </c>
      <c r="J64" s="264">
        <v>341</v>
      </c>
      <c r="K64" s="264">
        <v>311</v>
      </c>
      <c r="L64" s="264">
        <v>257</v>
      </c>
      <c r="M64" s="269">
        <v>370</v>
      </c>
      <c r="N64" s="42">
        <f t="shared" si="9"/>
        <v>3396</v>
      </c>
    </row>
    <row r="65" spans="1:14" ht="12.75">
      <c r="A65" s="16" t="s">
        <v>57</v>
      </c>
      <c r="B65" s="263">
        <v>329</v>
      </c>
      <c r="C65" s="264">
        <v>427</v>
      </c>
      <c r="D65" s="264">
        <v>490</v>
      </c>
      <c r="E65" s="264">
        <v>408</v>
      </c>
      <c r="F65" s="264">
        <v>301</v>
      </c>
      <c r="G65" s="264">
        <v>297</v>
      </c>
      <c r="H65" s="264">
        <v>379</v>
      </c>
      <c r="I65" s="264">
        <v>482</v>
      </c>
      <c r="J65" s="264">
        <v>346</v>
      </c>
      <c r="K65" s="264">
        <v>338</v>
      </c>
      <c r="L65" s="264">
        <v>393</v>
      </c>
      <c r="M65" s="269">
        <v>565</v>
      </c>
      <c r="N65" s="42">
        <f t="shared" si="9"/>
        <v>4755</v>
      </c>
    </row>
    <row r="66" spans="1:14" ht="12.75">
      <c r="A66" s="16" t="s">
        <v>58</v>
      </c>
      <c r="B66" s="263">
        <v>91</v>
      </c>
      <c r="C66" s="264">
        <v>54</v>
      </c>
      <c r="D66" s="264">
        <v>143</v>
      </c>
      <c r="E66" s="264">
        <v>101</v>
      </c>
      <c r="F66" s="264">
        <v>90</v>
      </c>
      <c r="G66" s="264">
        <v>75</v>
      </c>
      <c r="H66" s="264">
        <v>46</v>
      </c>
      <c r="I66" s="264">
        <v>46</v>
      </c>
      <c r="J66" s="264">
        <v>52</v>
      </c>
      <c r="K66" s="264">
        <v>80</v>
      </c>
      <c r="L66" s="264">
        <v>176</v>
      </c>
      <c r="M66" s="269">
        <v>139</v>
      </c>
      <c r="N66" s="42">
        <f t="shared" si="9"/>
        <v>1093</v>
      </c>
    </row>
    <row r="67" spans="1:14" ht="12.75">
      <c r="A67" s="16" t="s">
        <v>31</v>
      </c>
      <c r="B67" s="263">
        <v>195</v>
      </c>
      <c r="C67" s="264">
        <v>227</v>
      </c>
      <c r="D67" s="264">
        <v>269</v>
      </c>
      <c r="E67" s="264">
        <v>159</v>
      </c>
      <c r="F67" s="264">
        <v>228</v>
      </c>
      <c r="G67" s="264">
        <v>203</v>
      </c>
      <c r="H67" s="264">
        <v>228</v>
      </c>
      <c r="I67" s="264">
        <v>226</v>
      </c>
      <c r="J67" s="264">
        <v>162</v>
      </c>
      <c r="K67" s="264">
        <v>207</v>
      </c>
      <c r="L67" s="264">
        <v>275</v>
      </c>
      <c r="M67" s="269">
        <v>324</v>
      </c>
      <c r="N67" s="42">
        <f t="shared" si="9"/>
        <v>2703</v>
      </c>
    </row>
    <row r="68" spans="1:14" ht="12.75">
      <c r="A68" s="16"/>
      <c r="B68" s="263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9"/>
      <c r="N68" s="42"/>
    </row>
    <row r="69" spans="1:14" s="276" customFormat="1" ht="12.75">
      <c r="A69" s="287" t="s">
        <v>457</v>
      </c>
      <c r="B69" s="266">
        <v>66</v>
      </c>
      <c r="C69" s="262">
        <v>63</v>
      </c>
      <c r="D69" s="262">
        <v>60</v>
      </c>
      <c r="E69" s="262">
        <v>26</v>
      </c>
      <c r="F69" s="262">
        <v>68</v>
      </c>
      <c r="G69" s="262">
        <v>42</v>
      </c>
      <c r="H69" s="262">
        <v>79</v>
      </c>
      <c r="I69" s="262">
        <v>43</v>
      </c>
      <c r="J69" s="262">
        <v>43</v>
      </c>
      <c r="K69" s="262">
        <v>67</v>
      </c>
      <c r="L69" s="262">
        <v>75</v>
      </c>
      <c r="M69" s="270">
        <v>77</v>
      </c>
      <c r="N69" s="166">
        <f>SUM(B69:M69)</f>
        <v>709</v>
      </c>
    </row>
    <row r="70" spans="1:14" ht="12.75">
      <c r="A70" s="16"/>
      <c r="B70" s="263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9"/>
      <c r="N70" s="72"/>
    </row>
    <row r="71" spans="1:14" s="276" customFormat="1" ht="12.75">
      <c r="A71" s="287" t="s">
        <v>59</v>
      </c>
      <c r="B71" s="266">
        <v>525</v>
      </c>
      <c r="C71" s="262">
        <v>380</v>
      </c>
      <c r="D71" s="262">
        <v>541</v>
      </c>
      <c r="E71" s="262">
        <v>527</v>
      </c>
      <c r="F71" s="262">
        <v>490</v>
      </c>
      <c r="G71" s="262">
        <v>424</v>
      </c>
      <c r="H71" s="262">
        <v>453</v>
      </c>
      <c r="I71" s="262">
        <v>498</v>
      </c>
      <c r="J71" s="262">
        <v>416</v>
      </c>
      <c r="K71" s="262">
        <v>461</v>
      </c>
      <c r="L71" s="262">
        <v>724</v>
      </c>
      <c r="M71" s="270">
        <v>731</v>
      </c>
      <c r="N71" s="166">
        <f>SUM(B71:M71)</f>
        <v>6170</v>
      </c>
    </row>
    <row r="72" spans="1:14" ht="13.5" thickBot="1">
      <c r="A72" s="13"/>
      <c r="B72" s="47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52"/>
      <c r="N72" s="52"/>
    </row>
  </sheetData>
  <printOptions horizontalCentered="1" verticalCentered="1"/>
  <pageMargins left="0.7874015748031497" right="0.7874015748031497" top="0.6299212598425197" bottom="0.984251968503937" header="0.5118110236220472" footer="0.5511811023622047"/>
  <pageSetup fitToHeight="1" fitToWidth="1" horizontalDpi="180" verticalDpi="180" orientation="portrait" scale="75" r:id="rId1"/>
  <headerFooter alignWithMargins="0">
    <oddFooter>&amp;CAnuario Estadístico 2000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24">
      <selection activeCell="A36" sqref="A36"/>
    </sheetView>
  </sheetViews>
  <sheetFormatPr defaultColWidth="9.140625" defaultRowHeight="12.75"/>
  <cols>
    <col min="1" max="16384" width="11.421875" style="0" customWidth="1"/>
  </cols>
  <sheetData>
    <row r="1" spans="1:10" ht="12.75">
      <c r="A1" s="1" t="s">
        <v>116</v>
      </c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 t="s">
        <v>477</v>
      </c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 t="s">
        <v>387</v>
      </c>
      <c r="B3" s="1"/>
      <c r="C3" s="2"/>
      <c r="D3" s="2"/>
      <c r="E3" s="2"/>
      <c r="F3" s="2"/>
      <c r="G3" s="2"/>
      <c r="H3" s="2"/>
      <c r="I3" s="2"/>
      <c r="J3" s="2"/>
    </row>
    <row r="4" spans="1:10" ht="13.5" thickBot="1">
      <c r="A4" s="1"/>
      <c r="B4" s="1"/>
      <c r="C4" s="2"/>
      <c r="D4" s="2"/>
      <c r="E4" s="2"/>
      <c r="F4" s="2"/>
      <c r="G4" s="2"/>
      <c r="H4" s="2"/>
      <c r="I4" s="2"/>
      <c r="J4" s="2"/>
    </row>
    <row r="5" spans="1:11" ht="12.75">
      <c r="A5" s="3" t="s">
        <v>62</v>
      </c>
      <c r="B5" s="27"/>
      <c r="C5" s="27"/>
      <c r="D5" s="27"/>
      <c r="E5" s="27"/>
      <c r="F5" s="27"/>
      <c r="G5" s="27"/>
      <c r="H5" s="27"/>
      <c r="I5" s="27"/>
      <c r="J5" s="27"/>
      <c r="K5" s="184"/>
    </row>
    <row r="6" spans="1:11" ht="12.75">
      <c r="A6" s="7" t="s">
        <v>63</v>
      </c>
      <c r="B6" s="8">
        <v>1991</v>
      </c>
      <c r="C6" s="8">
        <f aca="true" t="shared" si="0" ref="C6:K6">+B6+1</f>
        <v>1992</v>
      </c>
      <c r="D6" s="8">
        <f t="shared" si="0"/>
        <v>1993</v>
      </c>
      <c r="E6" s="8">
        <f t="shared" si="0"/>
        <v>1994</v>
      </c>
      <c r="F6" s="8">
        <f t="shared" si="0"/>
        <v>1995</v>
      </c>
      <c r="G6" s="8">
        <f t="shared" si="0"/>
        <v>1996</v>
      </c>
      <c r="H6" s="8">
        <f t="shared" si="0"/>
        <v>1997</v>
      </c>
      <c r="I6" s="8">
        <f t="shared" si="0"/>
        <v>1998</v>
      </c>
      <c r="J6" s="8">
        <f t="shared" si="0"/>
        <v>1999</v>
      </c>
      <c r="K6" s="33">
        <f t="shared" si="0"/>
        <v>2000</v>
      </c>
    </row>
    <row r="7" spans="1:11" ht="13.5" thickBot="1">
      <c r="A7" s="9"/>
      <c r="B7" s="8"/>
      <c r="C7" s="8"/>
      <c r="D7" s="8"/>
      <c r="E7" s="8"/>
      <c r="F7" s="8"/>
      <c r="G7" s="8"/>
      <c r="H7" s="8"/>
      <c r="I7" s="8"/>
      <c r="J7" s="11"/>
      <c r="K7" s="179"/>
    </row>
    <row r="8" spans="1:11" ht="12.75">
      <c r="A8" s="59"/>
      <c r="B8" s="53"/>
      <c r="C8" s="54"/>
      <c r="D8" s="54"/>
      <c r="E8" s="54"/>
      <c r="F8" s="54"/>
      <c r="G8" s="54"/>
      <c r="H8" s="54"/>
      <c r="I8" s="54"/>
      <c r="J8" s="5"/>
      <c r="K8" s="184"/>
    </row>
    <row r="9" spans="1:11" ht="12.75">
      <c r="A9" s="175" t="s">
        <v>16</v>
      </c>
      <c r="B9" s="43">
        <f aca="true" t="shared" si="1" ref="B9:K9">SUM(B11:B22)</f>
        <v>223126</v>
      </c>
      <c r="C9" s="35">
        <f t="shared" si="1"/>
        <v>274061</v>
      </c>
      <c r="D9" s="35">
        <f t="shared" si="1"/>
        <v>302741</v>
      </c>
      <c r="E9" s="35">
        <f t="shared" si="1"/>
        <v>332602</v>
      </c>
      <c r="F9" s="35">
        <f t="shared" si="1"/>
        <v>349307</v>
      </c>
      <c r="G9" s="35">
        <f t="shared" si="1"/>
        <v>329917</v>
      </c>
      <c r="H9" s="35">
        <f t="shared" si="1"/>
        <v>347740</v>
      </c>
      <c r="I9" s="35">
        <f t="shared" si="1"/>
        <v>419648</v>
      </c>
      <c r="J9" s="35">
        <f t="shared" si="1"/>
        <v>469996</v>
      </c>
      <c r="K9" s="79">
        <f t="shared" si="1"/>
        <v>515853</v>
      </c>
    </row>
    <row r="10" spans="1:11" ht="12.75">
      <c r="A10" s="16"/>
      <c r="B10" s="41"/>
      <c r="C10" s="36"/>
      <c r="D10" s="36"/>
      <c r="E10" s="36"/>
      <c r="F10" s="36"/>
      <c r="G10" s="11"/>
      <c r="H10" s="11"/>
      <c r="I10" s="11"/>
      <c r="J10" s="11"/>
      <c r="K10" s="179"/>
    </row>
    <row r="11" spans="1:11" ht="12.75">
      <c r="A11" s="16" t="s">
        <v>74</v>
      </c>
      <c r="B11" s="41">
        <v>22067</v>
      </c>
      <c r="C11" s="36">
        <v>27456</v>
      </c>
      <c r="D11" s="36">
        <v>32485</v>
      </c>
      <c r="E11" s="36">
        <v>37615</v>
      </c>
      <c r="F11" s="36">
        <v>39824</v>
      </c>
      <c r="G11" s="36">
        <v>36249</v>
      </c>
      <c r="H11" s="36">
        <v>36032</v>
      </c>
      <c r="I11" s="36">
        <v>42181</v>
      </c>
      <c r="J11" s="36">
        <v>49706</v>
      </c>
      <c r="K11" s="189">
        <v>49762</v>
      </c>
    </row>
    <row r="12" spans="1:11" ht="12.75">
      <c r="A12" s="16" t="s">
        <v>75</v>
      </c>
      <c r="B12" s="41">
        <v>21574</v>
      </c>
      <c r="C12" s="36">
        <v>27504</v>
      </c>
      <c r="D12" s="36">
        <v>32998</v>
      </c>
      <c r="E12" s="36">
        <v>35529</v>
      </c>
      <c r="F12" s="36">
        <v>35961</v>
      </c>
      <c r="G12" s="36">
        <v>36829</v>
      </c>
      <c r="H12" s="36">
        <v>37354</v>
      </c>
      <c r="I12" s="36">
        <v>44932</v>
      </c>
      <c r="J12" s="36">
        <v>48806</v>
      </c>
      <c r="K12" s="189">
        <v>55176</v>
      </c>
    </row>
    <row r="13" spans="1:11" ht="12.75">
      <c r="A13" s="16" t="s">
        <v>76</v>
      </c>
      <c r="B13" s="41">
        <v>24082</v>
      </c>
      <c r="C13" s="36">
        <v>26515</v>
      </c>
      <c r="D13" s="36">
        <v>31559</v>
      </c>
      <c r="E13" s="36">
        <v>37241</v>
      </c>
      <c r="F13" s="36">
        <v>36393</v>
      </c>
      <c r="G13" s="36">
        <v>37945</v>
      </c>
      <c r="H13" s="36">
        <v>39378</v>
      </c>
      <c r="I13" s="36">
        <v>46212</v>
      </c>
      <c r="J13" s="36">
        <v>54130</v>
      </c>
      <c r="K13" s="189">
        <v>60630</v>
      </c>
    </row>
    <row r="14" spans="1:11" ht="12.75">
      <c r="A14" s="16" t="s">
        <v>77</v>
      </c>
      <c r="B14" s="41">
        <v>17688</v>
      </c>
      <c r="C14" s="36">
        <v>19785</v>
      </c>
      <c r="D14" s="36">
        <v>23752</v>
      </c>
      <c r="E14" s="36">
        <v>24622</v>
      </c>
      <c r="F14" s="36">
        <v>26751</v>
      </c>
      <c r="G14" s="36">
        <v>24988</v>
      </c>
      <c r="H14" s="36">
        <v>25276</v>
      </c>
      <c r="I14" s="36">
        <v>36864</v>
      </c>
      <c r="J14" s="36">
        <v>38912</v>
      </c>
      <c r="K14" s="189">
        <v>42444</v>
      </c>
    </row>
    <row r="15" spans="1:11" ht="12.75">
      <c r="A15" s="16" t="s">
        <v>78</v>
      </c>
      <c r="B15" s="41">
        <v>13661</v>
      </c>
      <c r="C15" s="36">
        <v>17674</v>
      </c>
      <c r="D15" s="36">
        <v>18308</v>
      </c>
      <c r="E15" s="36">
        <v>20235</v>
      </c>
      <c r="F15" s="36">
        <v>24375</v>
      </c>
      <c r="G15" s="36">
        <v>21494</v>
      </c>
      <c r="H15" s="36">
        <v>23719</v>
      </c>
      <c r="I15" s="36">
        <v>29418</v>
      </c>
      <c r="J15" s="36">
        <v>31951</v>
      </c>
      <c r="K15" s="189">
        <v>34932</v>
      </c>
    </row>
    <row r="16" spans="1:11" ht="12.75">
      <c r="A16" s="16" t="s">
        <v>79</v>
      </c>
      <c r="B16" s="41">
        <v>16570</v>
      </c>
      <c r="C16" s="36">
        <v>24339</v>
      </c>
      <c r="D16" s="36">
        <v>22111</v>
      </c>
      <c r="E16" s="36">
        <v>23320</v>
      </c>
      <c r="F16" s="36">
        <v>28328</v>
      </c>
      <c r="G16" s="36">
        <v>26918</v>
      </c>
      <c r="H16" s="36">
        <v>28196</v>
      </c>
      <c r="I16" s="36">
        <v>35204</v>
      </c>
      <c r="J16" s="36">
        <v>39070</v>
      </c>
      <c r="K16" s="189">
        <v>41788</v>
      </c>
    </row>
    <row r="17" spans="1:11" ht="12.75">
      <c r="A17" s="16" t="s">
        <v>80</v>
      </c>
      <c r="B17" s="41">
        <v>21311</v>
      </c>
      <c r="C17" s="36">
        <v>26811</v>
      </c>
      <c r="D17" s="36">
        <v>29967</v>
      </c>
      <c r="E17" s="36">
        <v>29896</v>
      </c>
      <c r="F17" s="36">
        <v>31140</v>
      </c>
      <c r="G17" s="36">
        <v>28023</v>
      </c>
      <c r="H17" s="36">
        <v>32776</v>
      </c>
      <c r="I17" s="36">
        <v>37502</v>
      </c>
      <c r="J17" s="36">
        <v>43069</v>
      </c>
      <c r="K17" s="189">
        <v>44199</v>
      </c>
    </row>
    <row r="18" spans="1:11" ht="12.75">
      <c r="A18" s="16" t="s">
        <v>81</v>
      </c>
      <c r="B18" s="41">
        <v>18453</v>
      </c>
      <c r="C18" s="36">
        <v>20760</v>
      </c>
      <c r="D18" s="36">
        <v>22472</v>
      </c>
      <c r="E18" s="36">
        <v>25946</v>
      </c>
      <c r="F18" s="36">
        <v>25918</v>
      </c>
      <c r="G18" s="36">
        <v>23774</v>
      </c>
      <c r="H18" s="36">
        <v>23424</v>
      </c>
      <c r="I18" s="36">
        <v>29540</v>
      </c>
      <c r="J18" s="36">
        <v>33723</v>
      </c>
      <c r="K18" s="189">
        <v>33807</v>
      </c>
    </row>
    <row r="19" spans="1:11" ht="12.75">
      <c r="A19" s="16" t="s">
        <v>107</v>
      </c>
      <c r="B19" s="41">
        <v>11794</v>
      </c>
      <c r="C19" s="36">
        <v>13552</v>
      </c>
      <c r="D19" s="36">
        <v>15154</v>
      </c>
      <c r="E19" s="36">
        <v>16656</v>
      </c>
      <c r="F19" s="36">
        <v>16739</v>
      </c>
      <c r="G19" s="36">
        <v>15041</v>
      </c>
      <c r="H19" s="36">
        <v>16432</v>
      </c>
      <c r="I19" s="36">
        <v>19014</v>
      </c>
      <c r="J19" s="36">
        <v>21284</v>
      </c>
      <c r="K19" s="189">
        <v>21540</v>
      </c>
    </row>
    <row r="20" spans="1:11" ht="12.75">
      <c r="A20" s="16" t="s">
        <v>83</v>
      </c>
      <c r="B20" s="41">
        <v>13851</v>
      </c>
      <c r="C20" s="36">
        <v>15172</v>
      </c>
      <c r="D20" s="36">
        <v>15839</v>
      </c>
      <c r="E20" s="36">
        <v>19234</v>
      </c>
      <c r="F20" s="36">
        <v>18591</v>
      </c>
      <c r="G20" s="36">
        <v>17582</v>
      </c>
      <c r="H20" s="36">
        <v>19342</v>
      </c>
      <c r="I20" s="36">
        <v>23495</v>
      </c>
      <c r="J20" s="36">
        <v>25137</v>
      </c>
      <c r="K20" s="189">
        <v>27380</v>
      </c>
    </row>
    <row r="21" spans="1:11" ht="12.75">
      <c r="A21" s="16" t="s">
        <v>84</v>
      </c>
      <c r="B21" s="41">
        <v>17839</v>
      </c>
      <c r="C21" s="36">
        <v>22491</v>
      </c>
      <c r="D21" s="36">
        <v>24026</v>
      </c>
      <c r="E21" s="36">
        <v>26048</v>
      </c>
      <c r="F21" s="36">
        <v>29170</v>
      </c>
      <c r="G21" s="36">
        <v>24991</v>
      </c>
      <c r="H21" s="36">
        <v>26382</v>
      </c>
      <c r="I21" s="36">
        <v>31114</v>
      </c>
      <c r="J21" s="36">
        <v>35946</v>
      </c>
      <c r="K21" s="189">
        <v>44156</v>
      </c>
    </row>
    <row r="22" spans="1:11" ht="12.75">
      <c r="A22" s="16" t="s">
        <v>85</v>
      </c>
      <c r="B22" s="41">
        <v>24236</v>
      </c>
      <c r="C22" s="36">
        <v>32002</v>
      </c>
      <c r="D22" s="36">
        <v>34070</v>
      </c>
      <c r="E22" s="36">
        <v>36260</v>
      </c>
      <c r="F22" s="36">
        <v>36117</v>
      </c>
      <c r="G22" s="36">
        <v>36083</v>
      </c>
      <c r="H22" s="36">
        <v>39429</v>
      </c>
      <c r="I22" s="36">
        <v>44172</v>
      </c>
      <c r="J22" s="36">
        <v>48262</v>
      </c>
      <c r="K22" s="189">
        <v>60039</v>
      </c>
    </row>
    <row r="23" spans="1:11" ht="12.75">
      <c r="A23" s="16"/>
      <c r="B23" s="41"/>
      <c r="C23" s="36"/>
      <c r="D23" s="36"/>
      <c r="E23" s="36"/>
      <c r="F23" s="36"/>
      <c r="G23" s="36"/>
      <c r="H23" s="36"/>
      <c r="I23" s="36"/>
      <c r="J23" s="11"/>
      <c r="K23" s="179"/>
    </row>
    <row r="24" spans="1:11" ht="13.5" thickBot="1">
      <c r="A24" s="13"/>
      <c r="B24" s="47"/>
      <c r="C24" s="39"/>
      <c r="D24" s="39"/>
      <c r="E24" s="39"/>
      <c r="F24" s="39"/>
      <c r="G24" s="39"/>
      <c r="H24" s="39"/>
      <c r="I24" s="39"/>
      <c r="J24" s="39"/>
      <c r="K24" s="160"/>
    </row>
    <row r="25" spans="1:10" ht="12.7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2.75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2.75">
      <c r="A28" s="1" t="s">
        <v>117</v>
      </c>
      <c r="B28" s="1"/>
      <c r="C28" s="2"/>
      <c r="D28" s="2"/>
      <c r="E28" s="2"/>
      <c r="F28" s="2"/>
      <c r="G28" s="2"/>
      <c r="H28" s="2"/>
      <c r="I28" s="2"/>
      <c r="J28" s="2"/>
    </row>
    <row r="29" spans="1:10" ht="12.75">
      <c r="A29" s="1" t="s">
        <v>478</v>
      </c>
      <c r="B29" s="1"/>
      <c r="C29" s="2"/>
      <c r="D29" s="2"/>
      <c r="E29" s="2"/>
      <c r="F29" s="2"/>
      <c r="G29" s="2"/>
      <c r="H29" s="2"/>
      <c r="I29" s="2"/>
      <c r="J29" s="2"/>
    </row>
    <row r="30" spans="1:10" ht="12.75">
      <c r="A30" s="1" t="s">
        <v>387</v>
      </c>
      <c r="B30" s="1"/>
      <c r="C30" s="2"/>
      <c r="D30" s="2"/>
      <c r="E30" s="2"/>
      <c r="F30" s="2"/>
      <c r="G30" s="2"/>
      <c r="H30" s="2"/>
      <c r="I30" s="2"/>
      <c r="J30" s="2"/>
    </row>
    <row r="31" spans="1:10" ht="13.5" thickBot="1">
      <c r="A31" s="1"/>
      <c r="B31" s="1"/>
      <c r="C31" s="2"/>
      <c r="D31" s="2"/>
      <c r="E31" s="2"/>
      <c r="F31" s="2"/>
      <c r="G31" s="2"/>
      <c r="H31" s="2"/>
      <c r="I31" s="2"/>
      <c r="J31" s="2"/>
    </row>
    <row r="32" spans="1:11" ht="12.75">
      <c r="A32" s="3" t="s">
        <v>62</v>
      </c>
      <c r="B32" s="27"/>
      <c r="C32" s="27"/>
      <c r="D32" s="27"/>
      <c r="E32" s="27"/>
      <c r="F32" s="27"/>
      <c r="G32" s="27"/>
      <c r="H32" s="27"/>
      <c r="I32" s="27"/>
      <c r="J32" s="27"/>
      <c r="K32" s="184"/>
    </row>
    <row r="33" spans="1:11" ht="12.75">
      <c r="A33" s="7" t="s">
        <v>63</v>
      </c>
      <c r="B33" s="8">
        <v>1991</v>
      </c>
      <c r="C33" s="8">
        <f aca="true" t="shared" si="2" ref="C33:K33">+B33+1</f>
        <v>1992</v>
      </c>
      <c r="D33" s="8">
        <f t="shared" si="2"/>
        <v>1993</v>
      </c>
      <c r="E33" s="8">
        <f t="shared" si="2"/>
        <v>1994</v>
      </c>
      <c r="F33" s="8">
        <f t="shared" si="2"/>
        <v>1995</v>
      </c>
      <c r="G33" s="8">
        <f t="shared" si="2"/>
        <v>1996</v>
      </c>
      <c r="H33" s="8">
        <f t="shared" si="2"/>
        <v>1997</v>
      </c>
      <c r="I33" s="8">
        <f t="shared" si="2"/>
        <v>1998</v>
      </c>
      <c r="J33" s="8">
        <f t="shared" si="2"/>
        <v>1999</v>
      </c>
      <c r="K33" s="33">
        <f t="shared" si="2"/>
        <v>2000</v>
      </c>
    </row>
    <row r="34" spans="1:11" ht="13.5" thickBot="1">
      <c r="A34" s="9"/>
      <c r="B34" s="8"/>
      <c r="C34" s="8"/>
      <c r="D34" s="8"/>
      <c r="E34" s="8"/>
      <c r="F34" s="8"/>
      <c r="G34" s="8"/>
      <c r="H34" s="8"/>
      <c r="I34" s="8"/>
      <c r="J34" s="11"/>
      <c r="K34" s="179"/>
    </row>
    <row r="35" spans="1:11" ht="12.75">
      <c r="A35" s="16"/>
      <c r="B35" s="53"/>
      <c r="C35" s="54"/>
      <c r="D35" s="54"/>
      <c r="E35" s="54"/>
      <c r="F35" s="54"/>
      <c r="G35" s="54"/>
      <c r="H35" s="54"/>
      <c r="I35" s="54"/>
      <c r="J35" s="5"/>
      <c r="K35" s="184"/>
    </row>
    <row r="36" spans="1:11" ht="12.75">
      <c r="A36" s="175" t="s">
        <v>16</v>
      </c>
      <c r="B36" s="43">
        <f aca="true" t="shared" si="3" ref="B36:K36">SUM(B38:B49)</f>
        <v>164809</v>
      </c>
      <c r="C36" s="35">
        <f t="shared" si="3"/>
        <v>187790</v>
      </c>
      <c r="D36" s="35">
        <f t="shared" si="3"/>
        <v>193512</v>
      </c>
      <c r="E36" s="35">
        <f t="shared" si="3"/>
        <v>221384</v>
      </c>
      <c r="F36" s="35">
        <f t="shared" si="3"/>
        <v>218023</v>
      </c>
      <c r="G36" s="35">
        <f t="shared" si="3"/>
        <v>234326</v>
      </c>
      <c r="H36" s="35">
        <f t="shared" si="3"/>
        <v>247039</v>
      </c>
      <c r="I36" s="35">
        <f t="shared" si="3"/>
        <v>293810</v>
      </c>
      <c r="J36" s="35">
        <f t="shared" si="3"/>
        <v>310661</v>
      </c>
      <c r="K36" s="79">
        <f t="shared" si="3"/>
        <v>286466</v>
      </c>
    </row>
    <row r="37" spans="1:11" ht="12.75">
      <c r="A37" s="16"/>
      <c r="B37" s="41"/>
      <c r="C37" s="36"/>
      <c r="D37" s="36"/>
      <c r="E37" s="36"/>
      <c r="F37" s="36"/>
      <c r="G37" s="11"/>
      <c r="H37" s="58"/>
      <c r="I37" s="11"/>
      <c r="J37" s="11"/>
      <c r="K37" s="179"/>
    </row>
    <row r="38" spans="1:11" ht="12.75">
      <c r="A38" s="16" t="s">
        <v>74</v>
      </c>
      <c r="B38" s="41">
        <v>15088</v>
      </c>
      <c r="C38" s="36">
        <v>17291</v>
      </c>
      <c r="D38" s="36">
        <v>19825</v>
      </c>
      <c r="E38" s="36">
        <v>22098</v>
      </c>
      <c r="F38" s="36">
        <v>25208</v>
      </c>
      <c r="G38" s="36">
        <v>30694</v>
      </c>
      <c r="H38" s="36">
        <v>30711</v>
      </c>
      <c r="I38" s="36">
        <v>34793</v>
      </c>
      <c r="J38" s="36">
        <v>42070</v>
      </c>
      <c r="K38" s="189">
        <v>37307</v>
      </c>
    </row>
    <row r="39" spans="1:11" ht="12.75">
      <c r="A39" s="16" t="s">
        <v>75</v>
      </c>
      <c r="B39" s="41">
        <v>14923</v>
      </c>
      <c r="C39" s="36">
        <v>17928</v>
      </c>
      <c r="D39" s="36">
        <v>18749</v>
      </c>
      <c r="E39" s="36">
        <v>19042</v>
      </c>
      <c r="F39" s="36">
        <v>20308</v>
      </c>
      <c r="G39" s="36">
        <v>21809</v>
      </c>
      <c r="H39" s="36">
        <v>22065</v>
      </c>
      <c r="I39" s="36">
        <v>23556</v>
      </c>
      <c r="J39" s="36">
        <v>27595</v>
      </c>
      <c r="K39" s="189">
        <v>25211</v>
      </c>
    </row>
    <row r="40" spans="1:11" ht="12.75">
      <c r="A40" s="16" t="s">
        <v>76</v>
      </c>
      <c r="B40" s="41">
        <v>13727</v>
      </c>
      <c r="C40" s="36">
        <v>15839</v>
      </c>
      <c r="D40" s="36">
        <v>16168</v>
      </c>
      <c r="E40" s="36">
        <v>21284</v>
      </c>
      <c r="F40" s="36">
        <v>18225</v>
      </c>
      <c r="G40" s="36">
        <v>21183</v>
      </c>
      <c r="H40" s="36">
        <v>18835</v>
      </c>
      <c r="I40" s="36">
        <v>22274</v>
      </c>
      <c r="J40" s="36">
        <v>26133</v>
      </c>
      <c r="K40" s="189">
        <v>23370</v>
      </c>
    </row>
    <row r="41" spans="1:11" ht="12.75">
      <c r="A41" s="16" t="s">
        <v>77</v>
      </c>
      <c r="B41" s="41">
        <v>10614</v>
      </c>
      <c r="C41" s="36">
        <v>14342</v>
      </c>
      <c r="D41" s="36">
        <v>15521</v>
      </c>
      <c r="E41" s="36">
        <v>18235</v>
      </c>
      <c r="F41" s="36">
        <v>18313</v>
      </c>
      <c r="G41" s="36">
        <v>19001</v>
      </c>
      <c r="H41" s="36">
        <v>17654</v>
      </c>
      <c r="I41" s="36">
        <v>24083</v>
      </c>
      <c r="J41" s="36">
        <v>24246</v>
      </c>
      <c r="K41" s="189">
        <v>23739</v>
      </c>
    </row>
    <row r="42" spans="1:11" ht="12.75">
      <c r="A42" s="16" t="s">
        <v>78</v>
      </c>
      <c r="B42" s="41">
        <v>10544</v>
      </c>
      <c r="C42" s="36">
        <v>13819</v>
      </c>
      <c r="D42" s="36">
        <v>13299</v>
      </c>
      <c r="E42" s="36">
        <v>15148</v>
      </c>
      <c r="F42" s="36">
        <v>14730</v>
      </c>
      <c r="G42" s="36">
        <v>16185</v>
      </c>
      <c r="H42" s="36">
        <v>17558</v>
      </c>
      <c r="I42" s="36">
        <v>21134</v>
      </c>
      <c r="J42" s="36">
        <v>21677</v>
      </c>
      <c r="K42" s="189">
        <v>22551</v>
      </c>
    </row>
    <row r="43" spans="1:11" ht="12.75">
      <c r="A43" s="16" t="s">
        <v>79</v>
      </c>
      <c r="B43" s="41">
        <v>11047</v>
      </c>
      <c r="C43" s="36">
        <v>12512</v>
      </c>
      <c r="D43" s="36">
        <v>13036</v>
      </c>
      <c r="E43" s="36">
        <v>15351</v>
      </c>
      <c r="F43" s="36">
        <v>13092</v>
      </c>
      <c r="G43" s="36">
        <v>16511</v>
      </c>
      <c r="H43" s="36">
        <v>18897</v>
      </c>
      <c r="I43" s="36">
        <v>21484</v>
      </c>
      <c r="J43" s="36">
        <v>22024</v>
      </c>
      <c r="K43" s="189">
        <v>16855</v>
      </c>
    </row>
    <row r="44" spans="1:11" ht="12.75">
      <c r="A44" s="16" t="s">
        <v>80</v>
      </c>
      <c r="B44" s="41">
        <v>14431</v>
      </c>
      <c r="C44" s="36">
        <v>18136</v>
      </c>
      <c r="D44" s="36">
        <v>18837</v>
      </c>
      <c r="E44" s="36">
        <v>19086</v>
      </c>
      <c r="F44" s="36">
        <v>18653</v>
      </c>
      <c r="G44" s="36">
        <v>19487</v>
      </c>
      <c r="H44" s="36">
        <v>22329</v>
      </c>
      <c r="I44" s="36">
        <v>26510</v>
      </c>
      <c r="J44" s="36">
        <v>27244</v>
      </c>
      <c r="K44" s="189">
        <v>22544</v>
      </c>
    </row>
    <row r="45" spans="1:11" ht="12.75">
      <c r="A45" s="16" t="s">
        <v>81</v>
      </c>
      <c r="B45" s="41">
        <v>16638</v>
      </c>
      <c r="C45" s="36">
        <v>17736</v>
      </c>
      <c r="D45" s="36">
        <v>17170</v>
      </c>
      <c r="E45" s="36">
        <v>18827</v>
      </c>
      <c r="F45" s="36">
        <v>16361</v>
      </c>
      <c r="G45" s="36">
        <v>18011</v>
      </c>
      <c r="H45" s="36">
        <v>21020</v>
      </c>
      <c r="I45" s="36">
        <v>23144</v>
      </c>
      <c r="J45" s="36">
        <v>23651</v>
      </c>
      <c r="K45" s="189">
        <v>19635</v>
      </c>
    </row>
    <row r="46" spans="1:11" ht="12.75">
      <c r="A46" s="16" t="s">
        <v>107</v>
      </c>
      <c r="B46" s="41">
        <v>13614</v>
      </c>
      <c r="C46" s="36">
        <v>12528</v>
      </c>
      <c r="D46" s="36">
        <v>13894</v>
      </c>
      <c r="E46" s="36">
        <v>17735</v>
      </c>
      <c r="F46" s="36">
        <v>17467</v>
      </c>
      <c r="G46" s="36">
        <v>15372</v>
      </c>
      <c r="H46" s="36">
        <v>19157</v>
      </c>
      <c r="I46" s="36">
        <v>21919</v>
      </c>
      <c r="J46" s="36">
        <v>20118</v>
      </c>
      <c r="K46" s="189">
        <v>23632</v>
      </c>
    </row>
    <row r="47" spans="1:11" ht="12.75">
      <c r="A47" s="16" t="s">
        <v>83</v>
      </c>
      <c r="B47" s="41">
        <v>14663</v>
      </c>
      <c r="C47" s="36">
        <v>14571</v>
      </c>
      <c r="D47" s="36">
        <v>15136</v>
      </c>
      <c r="E47" s="36">
        <v>17479</v>
      </c>
      <c r="F47" s="36">
        <v>16503</v>
      </c>
      <c r="G47" s="36">
        <v>15270</v>
      </c>
      <c r="H47" s="36">
        <v>19558</v>
      </c>
      <c r="I47" s="36">
        <v>23568</v>
      </c>
      <c r="J47" s="36">
        <v>21340</v>
      </c>
      <c r="K47" s="189">
        <v>19630</v>
      </c>
    </row>
    <row r="48" spans="1:11" ht="12.75">
      <c r="A48" s="16" t="s">
        <v>84</v>
      </c>
      <c r="B48" s="41">
        <v>14888</v>
      </c>
      <c r="C48" s="36">
        <v>15367</v>
      </c>
      <c r="D48" s="36">
        <v>15111</v>
      </c>
      <c r="E48" s="36">
        <v>17597</v>
      </c>
      <c r="F48" s="36">
        <v>18886</v>
      </c>
      <c r="G48" s="36">
        <v>18881</v>
      </c>
      <c r="H48" s="36">
        <v>17190</v>
      </c>
      <c r="I48" s="36">
        <v>21381</v>
      </c>
      <c r="J48" s="36">
        <v>22036</v>
      </c>
      <c r="K48" s="189">
        <v>23555</v>
      </c>
    </row>
    <row r="49" spans="1:11" ht="12.75">
      <c r="A49" s="16" t="s">
        <v>85</v>
      </c>
      <c r="B49" s="41">
        <v>14632</v>
      </c>
      <c r="C49" s="36">
        <v>17721</v>
      </c>
      <c r="D49" s="36">
        <v>16766</v>
      </c>
      <c r="E49" s="36">
        <v>19502</v>
      </c>
      <c r="F49" s="36">
        <v>20277</v>
      </c>
      <c r="G49" s="36">
        <v>21922</v>
      </c>
      <c r="H49" s="36">
        <v>22065</v>
      </c>
      <c r="I49" s="36">
        <v>29964</v>
      </c>
      <c r="J49" s="36">
        <v>32527</v>
      </c>
      <c r="K49" s="189">
        <v>28437</v>
      </c>
    </row>
    <row r="50" spans="1:11" ht="12.75">
      <c r="A50" s="16"/>
      <c r="B50" s="41"/>
      <c r="C50" s="36"/>
      <c r="D50" s="36"/>
      <c r="E50" s="36"/>
      <c r="F50" s="36"/>
      <c r="G50" s="36"/>
      <c r="H50" s="36"/>
      <c r="I50" s="36"/>
      <c r="J50" s="36"/>
      <c r="K50" s="179"/>
    </row>
    <row r="51" spans="1:11" ht="13.5" thickBot="1">
      <c r="A51" s="13"/>
      <c r="B51" s="47"/>
      <c r="C51" s="39"/>
      <c r="D51" s="39"/>
      <c r="E51" s="39"/>
      <c r="F51" s="39"/>
      <c r="G51" s="39"/>
      <c r="H51" s="39"/>
      <c r="I51" s="39"/>
      <c r="J51" s="39"/>
      <c r="K51" s="160"/>
    </row>
  </sheetData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portrait" scale="79" r:id="rId1"/>
  <headerFooter alignWithMargins="0">
    <oddFooter>&amp;CAnuario Estadístico 2000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workbookViewId="0" topLeftCell="A1">
      <selection activeCell="A29" sqref="A29:K29"/>
    </sheetView>
  </sheetViews>
  <sheetFormatPr defaultColWidth="9.140625" defaultRowHeight="12.75"/>
  <cols>
    <col min="1" max="16384" width="11.421875" style="0" customWidth="1"/>
  </cols>
  <sheetData>
    <row r="1" spans="1:10" ht="12.75">
      <c r="A1" s="1" t="s">
        <v>118</v>
      </c>
      <c r="B1" s="1"/>
      <c r="C1" s="1"/>
      <c r="D1" s="2"/>
      <c r="E1" s="2"/>
      <c r="F1" s="2"/>
      <c r="G1" s="2"/>
      <c r="H1" s="2"/>
      <c r="I1" s="2"/>
      <c r="J1" s="2"/>
    </row>
    <row r="2" spans="1:10" ht="12.75">
      <c r="A2" s="1" t="s">
        <v>123</v>
      </c>
      <c r="B2" s="1"/>
      <c r="C2" s="1"/>
      <c r="D2" s="2"/>
      <c r="E2" s="2"/>
      <c r="F2" s="2"/>
      <c r="G2" s="2"/>
      <c r="H2" s="2"/>
      <c r="I2" s="2"/>
      <c r="J2" s="2"/>
    </row>
    <row r="3" spans="1:10" ht="12.75">
      <c r="A3" s="1" t="s">
        <v>388</v>
      </c>
      <c r="B3" s="1"/>
      <c r="C3" s="1"/>
      <c r="D3" s="2"/>
      <c r="E3" s="2"/>
      <c r="F3" s="2"/>
      <c r="G3" s="2"/>
      <c r="H3" s="2"/>
      <c r="I3" s="2"/>
      <c r="J3" s="2"/>
    </row>
    <row r="4" spans="1:10" ht="13.5" thickBot="1">
      <c r="A4" s="1"/>
      <c r="B4" s="1"/>
      <c r="C4" s="1"/>
      <c r="D4" s="2"/>
      <c r="E4" s="2"/>
      <c r="F4" s="2"/>
      <c r="G4" s="2"/>
      <c r="H4" s="2"/>
      <c r="I4" s="2"/>
      <c r="J4" s="2"/>
    </row>
    <row r="5" spans="1:11" ht="12.75">
      <c r="A5" s="3" t="s">
        <v>62</v>
      </c>
      <c r="B5" s="27"/>
      <c r="C5" s="27"/>
      <c r="D5" s="27"/>
      <c r="E5" s="27"/>
      <c r="F5" s="27"/>
      <c r="G5" s="27"/>
      <c r="H5" s="27"/>
      <c r="I5" s="27"/>
      <c r="J5" s="27"/>
      <c r="K5" s="184"/>
    </row>
    <row r="6" spans="1:11" ht="12.75">
      <c r="A6" s="7" t="s">
        <v>63</v>
      </c>
      <c r="B6" s="8">
        <v>1991</v>
      </c>
      <c r="C6" s="8">
        <f aca="true" t="shared" si="0" ref="C6:K6">+B6+1</f>
        <v>1992</v>
      </c>
      <c r="D6" s="8">
        <f t="shared" si="0"/>
        <v>1993</v>
      </c>
      <c r="E6" s="8">
        <f t="shared" si="0"/>
        <v>1994</v>
      </c>
      <c r="F6" s="8">
        <f t="shared" si="0"/>
        <v>1995</v>
      </c>
      <c r="G6" s="8">
        <f t="shared" si="0"/>
        <v>1996</v>
      </c>
      <c r="H6" s="8">
        <f t="shared" si="0"/>
        <v>1997</v>
      </c>
      <c r="I6" s="8">
        <f t="shared" si="0"/>
        <v>1998</v>
      </c>
      <c r="J6" s="8">
        <f t="shared" si="0"/>
        <v>1999</v>
      </c>
      <c r="K6" s="33">
        <f t="shared" si="0"/>
        <v>2000</v>
      </c>
    </row>
    <row r="7" spans="1:11" ht="13.5" thickBot="1">
      <c r="A7" s="9"/>
      <c r="B7" s="8"/>
      <c r="C7" s="8"/>
      <c r="D7" s="8"/>
      <c r="E7" s="8"/>
      <c r="F7" s="8"/>
      <c r="G7" s="8"/>
      <c r="H7" s="8"/>
      <c r="I7" s="8"/>
      <c r="J7" s="11"/>
      <c r="K7" s="179"/>
    </row>
    <row r="8" spans="1:11" ht="12.75">
      <c r="A8" s="59"/>
      <c r="B8" s="53"/>
      <c r="C8" s="54"/>
      <c r="D8" s="54"/>
      <c r="E8" s="54"/>
      <c r="F8" s="54"/>
      <c r="G8" s="54"/>
      <c r="H8" s="54"/>
      <c r="I8" s="54"/>
      <c r="J8" s="5"/>
      <c r="K8" s="184"/>
    </row>
    <row r="9" spans="1:11" ht="12.75">
      <c r="A9" s="175" t="s">
        <v>16</v>
      </c>
      <c r="B9" s="43">
        <f aca="true" t="shared" si="1" ref="B9:K9">SUM(B11:B22)</f>
        <v>67319</v>
      </c>
      <c r="C9" s="35">
        <f t="shared" si="1"/>
        <v>88301</v>
      </c>
      <c r="D9" s="35">
        <f t="shared" si="1"/>
        <v>113943</v>
      </c>
      <c r="E9" s="35">
        <f t="shared" si="1"/>
        <v>129580</v>
      </c>
      <c r="F9" s="35">
        <f t="shared" si="1"/>
        <v>132057</v>
      </c>
      <c r="G9" s="35">
        <f t="shared" si="1"/>
        <v>129478</v>
      </c>
      <c r="H9" s="35">
        <f t="shared" si="1"/>
        <v>126706</v>
      </c>
      <c r="I9" s="35">
        <f t="shared" si="1"/>
        <v>127491</v>
      </c>
      <c r="J9" s="35">
        <f t="shared" si="1"/>
        <v>141331</v>
      </c>
      <c r="K9" s="79">
        <f t="shared" si="1"/>
        <v>151393</v>
      </c>
    </row>
    <row r="10" spans="1:11" ht="12.75">
      <c r="A10" s="16"/>
      <c r="B10" s="41"/>
      <c r="C10" s="36"/>
      <c r="D10" s="36"/>
      <c r="E10" s="36"/>
      <c r="F10" s="36"/>
      <c r="G10" s="11"/>
      <c r="H10" s="11"/>
      <c r="I10" s="11"/>
      <c r="J10" s="11"/>
      <c r="K10" s="179"/>
    </row>
    <row r="11" spans="1:11" ht="12.75">
      <c r="A11" s="16" t="s">
        <v>74</v>
      </c>
      <c r="B11" s="41">
        <v>6212</v>
      </c>
      <c r="C11" s="36">
        <v>8768</v>
      </c>
      <c r="D11" s="36">
        <v>11828</v>
      </c>
      <c r="E11" s="36">
        <v>15304</v>
      </c>
      <c r="F11" s="36">
        <v>14470</v>
      </c>
      <c r="G11" s="36">
        <v>13846</v>
      </c>
      <c r="H11" s="36">
        <v>14599</v>
      </c>
      <c r="I11" s="36">
        <v>13175</v>
      </c>
      <c r="J11" s="36">
        <v>13803</v>
      </c>
      <c r="K11" s="189">
        <v>15592</v>
      </c>
    </row>
    <row r="12" spans="1:11" ht="12.75">
      <c r="A12" s="16" t="s">
        <v>75</v>
      </c>
      <c r="B12" s="41">
        <v>5474</v>
      </c>
      <c r="C12" s="36">
        <v>8102</v>
      </c>
      <c r="D12" s="36">
        <v>11400</v>
      </c>
      <c r="E12" s="36">
        <v>12244</v>
      </c>
      <c r="F12" s="36">
        <v>12725</v>
      </c>
      <c r="G12" s="36">
        <v>13997</v>
      </c>
      <c r="H12" s="36">
        <v>13276</v>
      </c>
      <c r="I12" s="36">
        <v>12575</v>
      </c>
      <c r="J12" s="36">
        <v>13213</v>
      </c>
      <c r="K12" s="189">
        <v>15609</v>
      </c>
    </row>
    <row r="13" spans="1:11" ht="12.75">
      <c r="A13" s="16" t="s">
        <v>76</v>
      </c>
      <c r="B13" s="41">
        <v>6361</v>
      </c>
      <c r="C13" s="36">
        <v>7180</v>
      </c>
      <c r="D13" s="36">
        <v>10380</v>
      </c>
      <c r="E13" s="36">
        <v>12556</v>
      </c>
      <c r="F13" s="36">
        <v>11504</v>
      </c>
      <c r="G13" s="36">
        <v>12094</v>
      </c>
      <c r="H13" s="36">
        <v>12014</v>
      </c>
      <c r="I13" s="36">
        <v>11777</v>
      </c>
      <c r="J13" s="36">
        <v>13114</v>
      </c>
      <c r="K13" s="189">
        <v>13333</v>
      </c>
    </row>
    <row r="14" spans="1:11" ht="12.75">
      <c r="A14" s="16" t="s">
        <v>77</v>
      </c>
      <c r="B14" s="41">
        <v>4513</v>
      </c>
      <c r="C14" s="36">
        <v>6657</v>
      </c>
      <c r="D14" s="36">
        <v>8748</v>
      </c>
      <c r="E14" s="36">
        <v>8756</v>
      </c>
      <c r="F14" s="36">
        <v>9403</v>
      </c>
      <c r="G14" s="36">
        <v>9773</v>
      </c>
      <c r="H14" s="36">
        <v>9559</v>
      </c>
      <c r="I14" s="36">
        <v>9635</v>
      </c>
      <c r="J14" s="36">
        <v>10318</v>
      </c>
      <c r="K14" s="189">
        <v>11447</v>
      </c>
    </row>
    <row r="15" spans="1:11" ht="12.75">
      <c r="A15" s="16" t="s">
        <v>78</v>
      </c>
      <c r="B15" s="41">
        <v>3824</v>
      </c>
      <c r="C15" s="36">
        <v>5034</v>
      </c>
      <c r="D15" s="36">
        <v>5920</v>
      </c>
      <c r="E15" s="36">
        <v>6498</v>
      </c>
      <c r="F15" s="36">
        <v>6987</v>
      </c>
      <c r="G15" s="36">
        <v>6811</v>
      </c>
      <c r="H15" s="36">
        <v>7166</v>
      </c>
      <c r="I15" s="36">
        <v>7064</v>
      </c>
      <c r="J15" s="36">
        <v>8224</v>
      </c>
      <c r="K15" s="189">
        <v>8206</v>
      </c>
    </row>
    <row r="16" spans="1:11" ht="12.75">
      <c r="A16" s="16" t="s">
        <v>79</v>
      </c>
      <c r="B16" s="41">
        <v>4867</v>
      </c>
      <c r="C16" s="36">
        <v>4568</v>
      </c>
      <c r="D16" s="36">
        <v>6290</v>
      </c>
      <c r="E16" s="36">
        <v>6200</v>
      </c>
      <c r="F16" s="36">
        <v>6986</v>
      </c>
      <c r="G16" s="36">
        <v>7005</v>
      </c>
      <c r="H16" s="36">
        <v>6942</v>
      </c>
      <c r="I16" s="36">
        <v>7051</v>
      </c>
      <c r="J16" s="36">
        <v>7833</v>
      </c>
      <c r="K16" s="189">
        <v>8355</v>
      </c>
    </row>
    <row r="17" spans="1:11" ht="12.75">
      <c r="A17" s="16" t="s">
        <v>80</v>
      </c>
      <c r="B17" s="41">
        <v>7076</v>
      </c>
      <c r="C17" s="36">
        <v>7427</v>
      </c>
      <c r="D17" s="36">
        <v>10673</v>
      </c>
      <c r="E17" s="36">
        <v>11680</v>
      </c>
      <c r="F17" s="36">
        <v>12437</v>
      </c>
      <c r="G17" s="36">
        <v>11099</v>
      </c>
      <c r="H17" s="36">
        <v>11242</v>
      </c>
      <c r="I17" s="36">
        <v>11494</v>
      </c>
      <c r="J17" s="36">
        <v>12369</v>
      </c>
      <c r="K17" s="189">
        <v>13197</v>
      </c>
    </row>
    <row r="18" spans="1:11" ht="12.75">
      <c r="A18" s="16" t="s">
        <v>81</v>
      </c>
      <c r="B18" s="41">
        <v>5875</v>
      </c>
      <c r="C18" s="36">
        <v>8169</v>
      </c>
      <c r="D18" s="36">
        <v>9846</v>
      </c>
      <c r="E18" s="36">
        <v>12215</v>
      </c>
      <c r="F18" s="36">
        <v>11438</v>
      </c>
      <c r="G18" s="36">
        <v>11339</v>
      </c>
      <c r="H18" s="36">
        <v>10599</v>
      </c>
      <c r="I18" s="36">
        <v>11104</v>
      </c>
      <c r="J18" s="36">
        <v>13120</v>
      </c>
      <c r="K18" s="189">
        <v>12687</v>
      </c>
    </row>
    <row r="19" spans="1:11" ht="12.75">
      <c r="A19" s="16" t="s">
        <v>107</v>
      </c>
      <c r="B19" s="41">
        <v>3780</v>
      </c>
      <c r="C19" s="36">
        <v>5410</v>
      </c>
      <c r="D19" s="36">
        <v>7204</v>
      </c>
      <c r="E19" s="36">
        <v>8537</v>
      </c>
      <c r="F19" s="36">
        <v>8337</v>
      </c>
      <c r="G19" s="36">
        <v>7829</v>
      </c>
      <c r="H19" s="36">
        <v>8084</v>
      </c>
      <c r="I19" s="36">
        <v>8221</v>
      </c>
      <c r="J19" s="36">
        <v>9592</v>
      </c>
      <c r="K19" s="189">
        <v>9667</v>
      </c>
    </row>
    <row r="20" spans="1:11" ht="12.75">
      <c r="A20" s="16" t="s">
        <v>83</v>
      </c>
      <c r="B20" s="41">
        <v>5080</v>
      </c>
      <c r="C20" s="36">
        <v>6340</v>
      </c>
      <c r="D20" s="36">
        <v>8390</v>
      </c>
      <c r="E20" s="36">
        <v>9912</v>
      </c>
      <c r="F20" s="36">
        <v>10012</v>
      </c>
      <c r="G20" s="36">
        <v>9511</v>
      </c>
      <c r="H20" s="36">
        <v>9419</v>
      </c>
      <c r="I20" s="36">
        <v>9570</v>
      </c>
      <c r="J20" s="36">
        <v>10761</v>
      </c>
      <c r="K20" s="189">
        <v>11055</v>
      </c>
    </row>
    <row r="21" spans="1:11" ht="12.75">
      <c r="A21" s="16" t="s">
        <v>84</v>
      </c>
      <c r="B21" s="41">
        <v>6403</v>
      </c>
      <c r="C21" s="36">
        <v>8964</v>
      </c>
      <c r="D21" s="36">
        <v>10704</v>
      </c>
      <c r="E21" s="36">
        <v>12221</v>
      </c>
      <c r="F21" s="36">
        <v>13047</v>
      </c>
      <c r="G21" s="36">
        <v>11804</v>
      </c>
      <c r="H21" s="36">
        <v>11694</v>
      </c>
      <c r="I21" s="36">
        <v>12622</v>
      </c>
      <c r="J21" s="36">
        <v>14458</v>
      </c>
      <c r="K21" s="189">
        <v>15069</v>
      </c>
    </row>
    <row r="22" spans="1:11" ht="12.75">
      <c r="A22" s="16" t="s">
        <v>85</v>
      </c>
      <c r="B22" s="41">
        <v>7854</v>
      </c>
      <c r="C22" s="36">
        <v>11682</v>
      </c>
      <c r="D22" s="36">
        <v>12560</v>
      </c>
      <c r="E22" s="36">
        <v>13457</v>
      </c>
      <c r="F22" s="36">
        <v>14711</v>
      </c>
      <c r="G22" s="36">
        <v>14370</v>
      </c>
      <c r="H22" s="36">
        <v>12112</v>
      </c>
      <c r="I22" s="36">
        <v>13203</v>
      </c>
      <c r="J22" s="36">
        <v>14526</v>
      </c>
      <c r="K22" s="189">
        <v>17176</v>
      </c>
    </row>
    <row r="23" spans="1:11" ht="12.75">
      <c r="A23" s="16"/>
      <c r="B23" s="41"/>
      <c r="C23" s="36"/>
      <c r="D23" s="36"/>
      <c r="E23" s="36"/>
      <c r="F23" s="36"/>
      <c r="G23" s="36"/>
      <c r="H23" s="36"/>
      <c r="I23" s="36"/>
      <c r="J23" s="36"/>
      <c r="K23" s="179"/>
    </row>
    <row r="24" spans="1:11" ht="13.5" thickBot="1">
      <c r="A24" s="13"/>
      <c r="B24" s="47"/>
      <c r="C24" s="39"/>
      <c r="D24" s="39"/>
      <c r="E24" s="39"/>
      <c r="F24" s="39"/>
      <c r="G24" s="39"/>
      <c r="H24" s="39"/>
      <c r="I24" s="39"/>
      <c r="J24" s="39"/>
      <c r="K24" s="160"/>
    </row>
    <row r="25" spans="1:10" ht="12.7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1" ht="12.75">
      <c r="A27" s="426" t="s">
        <v>119</v>
      </c>
      <c r="B27" s="426"/>
      <c r="C27" s="426"/>
      <c r="D27" s="426"/>
      <c r="E27" s="426"/>
      <c r="F27" s="426"/>
      <c r="G27" s="426"/>
      <c r="H27" s="426"/>
      <c r="I27" s="426"/>
      <c r="J27" s="426"/>
      <c r="K27" s="426"/>
    </row>
    <row r="28" spans="1:11" ht="12.75">
      <c r="A28" s="427" t="s">
        <v>125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</row>
    <row r="29" spans="1:11" ht="12.75">
      <c r="A29" s="427" t="s">
        <v>389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</row>
    <row r="30" spans="1:10" ht="13.5" thickBot="1">
      <c r="A30" s="1"/>
      <c r="B30" s="1"/>
      <c r="C30" s="1"/>
      <c r="D30" s="2"/>
      <c r="E30" s="2"/>
      <c r="F30" s="2"/>
      <c r="G30" s="2"/>
      <c r="H30" s="2"/>
      <c r="I30" s="2"/>
      <c r="J30" s="2"/>
    </row>
    <row r="31" spans="1:11" ht="12.75">
      <c r="A31" s="71" t="s">
        <v>62</v>
      </c>
      <c r="B31" s="182"/>
      <c r="C31" s="183"/>
      <c r="D31" s="183"/>
      <c r="E31" s="183"/>
      <c r="F31" s="183"/>
      <c r="G31" s="183"/>
      <c r="H31" s="183"/>
      <c r="I31" s="183"/>
      <c r="J31" s="183"/>
      <c r="K31" s="184"/>
    </row>
    <row r="32" spans="1:11" ht="12.75">
      <c r="A32" s="21" t="s">
        <v>63</v>
      </c>
      <c r="B32" s="178">
        <v>1991</v>
      </c>
      <c r="C32" s="58">
        <f aca="true" t="shared" si="2" ref="C32:K32">+B32+1</f>
        <v>1992</v>
      </c>
      <c r="D32" s="58">
        <f t="shared" si="2"/>
        <v>1993</v>
      </c>
      <c r="E32" s="58">
        <f t="shared" si="2"/>
        <v>1994</v>
      </c>
      <c r="F32" s="58">
        <f t="shared" si="2"/>
        <v>1995</v>
      </c>
      <c r="G32" s="58">
        <f t="shared" si="2"/>
        <v>1996</v>
      </c>
      <c r="H32" s="58">
        <f t="shared" si="2"/>
        <v>1997</v>
      </c>
      <c r="I32" s="58">
        <f t="shared" si="2"/>
        <v>1998</v>
      </c>
      <c r="J32" s="58">
        <f t="shared" si="2"/>
        <v>1999</v>
      </c>
      <c r="K32" s="179">
        <f t="shared" si="2"/>
        <v>2000</v>
      </c>
    </row>
    <row r="33" spans="1:11" ht="13.5" thickBot="1">
      <c r="A33" s="13"/>
      <c r="B33" s="158"/>
      <c r="C33" s="147"/>
      <c r="D33" s="147"/>
      <c r="E33" s="147"/>
      <c r="F33" s="147"/>
      <c r="G33" s="147"/>
      <c r="H33" s="147"/>
      <c r="I33" s="147"/>
      <c r="J33" s="147"/>
      <c r="K33" s="160"/>
    </row>
    <row r="34" spans="1:11" ht="12.75">
      <c r="A34" s="16"/>
      <c r="B34" s="41"/>
      <c r="C34" s="36"/>
      <c r="D34" s="36"/>
      <c r="E34" s="36"/>
      <c r="F34" s="36"/>
      <c r="G34" s="36"/>
      <c r="H34" s="36"/>
      <c r="I34" s="36"/>
      <c r="J34" s="11"/>
      <c r="K34" s="179"/>
    </row>
    <row r="35" spans="1:24" ht="12.75">
      <c r="A35" s="175" t="s">
        <v>16</v>
      </c>
      <c r="B35" s="43">
        <f aca="true" t="shared" si="3" ref="B35:K35">SUM(B37:B48)</f>
        <v>4679</v>
      </c>
      <c r="C35" s="35">
        <f t="shared" si="3"/>
        <v>5344</v>
      </c>
      <c r="D35" s="35">
        <f t="shared" si="3"/>
        <v>6442</v>
      </c>
      <c r="E35" s="35">
        <f t="shared" si="3"/>
        <v>7425</v>
      </c>
      <c r="F35" s="35">
        <f t="shared" si="3"/>
        <v>7125</v>
      </c>
      <c r="G35" s="35">
        <f t="shared" si="3"/>
        <v>6704</v>
      </c>
      <c r="H35" s="35">
        <f t="shared" si="3"/>
        <v>7765</v>
      </c>
      <c r="I35" s="35">
        <f t="shared" si="3"/>
        <v>8910</v>
      </c>
      <c r="J35" s="35">
        <f t="shared" si="3"/>
        <v>9327</v>
      </c>
      <c r="K35" s="79">
        <f t="shared" si="3"/>
        <v>9450</v>
      </c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</row>
    <row r="36" spans="1:11" ht="12.75">
      <c r="A36" s="16"/>
      <c r="B36" s="41"/>
      <c r="C36" s="36"/>
      <c r="D36" s="36"/>
      <c r="E36" s="36"/>
      <c r="F36" s="36"/>
      <c r="G36" s="11"/>
      <c r="H36" s="11"/>
      <c r="I36" s="11"/>
      <c r="J36" s="11"/>
      <c r="K36" s="179"/>
    </row>
    <row r="37" spans="1:11" ht="12.75">
      <c r="A37" s="16" t="s">
        <v>74</v>
      </c>
      <c r="B37" s="41">
        <v>353</v>
      </c>
      <c r="C37" s="36">
        <v>327</v>
      </c>
      <c r="D37" s="36">
        <v>410</v>
      </c>
      <c r="E37" s="36">
        <v>614</v>
      </c>
      <c r="F37" s="36">
        <v>656</v>
      </c>
      <c r="G37" s="92">
        <v>638</v>
      </c>
      <c r="H37" s="92">
        <v>662</v>
      </c>
      <c r="I37" s="36">
        <v>797</v>
      </c>
      <c r="J37" s="36">
        <v>922</v>
      </c>
      <c r="K37" s="189">
        <v>1045</v>
      </c>
    </row>
    <row r="38" spans="1:11" ht="12.75">
      <c r="A38" s="16" t="s">
        <v>75</v>
      </c>
      <c r="B38" s="41">
        <v>363</v>
      </c>
      <c r="C38" s="36">
        <v>332</v>
      </c>
      <c r="D38" s="36">
        <v>444</v>
      </c>
      <c r="E38" s="36">
        <v>507</v>
      </c>
      <c r="F38" s="36">
        <v>484</v>
      </c>
      <c r="G38" s="92">
        <v>554</v>
      </c>
      <c r="H38" s="92">
        <v>508</v>
      </c>
      <c r="I38" s="36">
        <v>793</v>
      </c>
      <c r="J38" s="36">
        <v>762</v>
      </c>
      <c r="K38" s="189">
        <v>848</v>
      </c>
    </row>
    <row r="39" spans="1:11" ht="12.75">
      <c r="A39" s="16" t="s">
        <v>76</v>
      </c>
      <c r="B39" s="41">
        <v>399</v>
      </c>
      <c r="C39" s="36">
        <v>348</v>
      </c>
      <c r="D39" s="36">
        <v>584</v>
      </c>
      <c r="E39" s="36">
        <v>648</v>
      </c>
      <c r="F39" s="36">
        <v>690</v>
      </c>
      <c r="G39" s="92">
        <v>551</v>
      </c>
      <c r="H39" s="92">
        <v>633</v>
      </c>
      <c r="I39" s="36">
        <v>1039</v>
      </c>
      <c r="J39" s="36">
        <v>752</v>
      </c>
      <c r="K39" s="189">
        <v>790</v>
      </c>
    </row>
    <row r="40" spans="1:11" ht="12.75">
      <c r="A40" s="16" t="s">
        <v>77</v>
      </c>
      <c r="B40" s="41">
        <v>438</v>
      </c>
      <c r="C40" s="36">
        <v>446</v>
      </c>
      <c r="D40" s="36">
        <v>542</v>
      </c>
      <c r="E40" s="36">
        <v>589</v>
      </c>
      <c r="F40" s="36">
        <v>503</v>
      </c>
      <c r="G40" s="92">
        <v>566</v>
      </c>
      <c r="H40" s="92">
        <v>557</v>
      </c>
      <c r="I40" s="36">
        <v>925</v>
      </c>
      <c r="J40" s="36">
        <v>843</v>
      </c>
      <c r="K40" s="189">
        <v>804</v>
      </c>
    </row>
    <row r="41" spans="1:11" ht="12.75">
      <c r="A41" s="16" t="s">
        <v>78</v>
      </c>
      <c r="B41" s="41">
        <v>284</v>
      </c>
      <c r="C41" s="36">
        <v>609</v>
      </c>
      <c r="D41" s="36">
        <v>563</v>
      </c>
      <c r="E41" s="36">
        <v>534</v>
      </c>
      <c r="F41" s="36">
        <v>471</v>
      </c>
      <c r="G41" s="92">
        <v>459</v>
      </c>
      <c r="H41" s="92">
        <v>701</v>
      </c>
      <c r="I41" s="36">
        <v>642</v>
      </c>
      <c r="J41" s="36">
        <v>809</v>
      </c>
      <c r="K41" s="189">
        <v>765</v>
      </c>
    </row>
    <row r="42" spans="1:11" ht="12.75">
      <c r="A42" s="16" t="s">
        <v>79</v>
      </c>
      <c r="B42" s="41">
        <v>435</v>
      </c>
      <c r="C42" s="36">
        <v>442</v>
      </c>
      <c r="D42" s="36">
        <v>508</v>
      </c>
      <c r="E42" s="36">
        <v>576</v>
      </c>
      <c r="F42" s="36">
        <v>594</v>
      </c>
      <c r="G42" s="92">
        <v>532</v>
      </c>
      <c r="H42" s="92">
        <v>559</v>
      </c>
      <c r="I42" s="36">
        <v>548</v>
      </c>
      <c r="J42" s="36">
        <v>637</v>
      </c>
      <c r="K42" s="189">
        <v>716</v>
      </c>
    </row>
    <row r="43" spans="1:11" ht="12.75">
      <c r="A43" s="16" t="s">
        <v>80</v>
      </c>
      <c r="B43" s="41">
        <v>446</v>
      </c>
      <c r="C43" s="36">
        <v>567</v>
      </c>
      <c r="D43" s="36">
        <v>637</v>
      </c>
      <c r="E43" s="36">
        <v>806</v>
      </c>
      <c r="F43" s="36">
        <v>673</v>
      </c>
      <c r="G43" s="92">
        <v>585</v>
      </c>
      <c r="H43" s="92">
        <v>715</v>
      </c>
      <c r="I43" s="36">
        <v>786</v>
      </c>
      <c r="J43" s="36">
        <v>900</v>
      </c>
      <c r="K43" s="189">
        <v>929</v>
      </c>
    </row>
    <row r="44" spans="1:11" ht="12.75">
      <c r="A44" s="16" t="s">
        <v>81</v>
      </c>
      <c r="B44" s="41">
        <v>482</v>
      </c>
      <c r="C44" s="36">
        <v>495</v>
      </c>
      <c r="D44" s="36">
        <v>522</v>
      </c>
      <c r="E44" s="36">
        <v>772</v>
      </c>
      <c r="F44" s="36">
        <v>695</v>
      </c>
      <c r="G44" s="92">
        <v>600</v>
      </c>
      <c r="H44" s="92">
        <v>680</v>
      </c>
      <c r="I44" s="36">
        <v>748</v>
      </c>
      <c r="J44" s="36">
        <v>972</v>
      </c>
      <c r="K44" s="189">
        <v>848</v>
      </c>
    </row>
    <row r="45" spans="1:11" ht="12.75">
      <c r="A45" s="16" t="s">
        <v>107</v>
      </c>
      <c r="B45" s="41">
        <v>344</v>
      </c>
      <c r="C45" s="36">
        <v>380</v>
      </c>
      <c r="D45" s="36">
        <v>527</v>
      </c>
      <c r="E45" s="36">
        <v>670</v>
      </c>
      <c r="F45" s="36">
        <v>595</v>
      </c>
      <c r="G45" s="92">
        <v>525</v>
      </c>
      <c r="H45" s="92">
        <v>574</v>
      </c>
      <c r="I45" s="36">
        <v>546</v>
      </c>
      <c r="J45" s="36">
        <v>655</v>
      </c>
      <c r="K45" s="189">
        <v>752</v>
      </c>
    </row>
    <row r="46" spans="1:11" ht="12.75">
      <c r="A46" s="16" t="s">
        <v>83</v>
      </c>
      <c r="B46" s="41">
        <v>451</v>
      </c>
      <c r="C46" s="36">
        <v>449</v>
      </c>
      <c r="D46" s="36">
        <v>573</v>
      </c>
      <c r="E46" s="36">
        <v>653</v>
      </c>
      <c r="F46" s="36">
        <v>533</v>
      </c>
      <c r="G46" s="92">
        <v>530</v>
      </c>
      <c r="H46" s="92">
        <v>684</v>
      </c>
      <c r="I46" s="36">
        <v>636</v>
      </c>
      <c r="J46" s="36">
        <v>699</v>
      </c>
      <c r="K46" s="189">
        <v>615</v>
      </c>
    </row>
    <row r="47" spans="1:11" ht="12.75">
      <c r="A47" s="16" t="s">
        <v>84</v>
      </c>
      <c r="B47" s="41">
        <v>377</v>
      </c>
      <c r="C47" s="36">
        <v>563</v>
      </c>
      <c r="D47" s="36">
        <v>521</v>
      </c>
      <c r="E47" s="36">
        <v>553</v>
      </c>
      <c r="F47" s="36">
        <v>691</v>
      </c>
      <c r="G47" s="92">
        <v>532</v>
      </c>
      <c r="H47" s="92">
        <v>793</v>
      </c>
      <c r="I47" s="36">
        <v>766</v>
      </c>
      <c r="J47" s="36">
        <v>655</v>
      </c>
      <c r="K47" s="189">
        <v>738</v>
      </c>
    </row>
    <row r="48" spans="1:11" ht="12.75">
      <c r="A48" s="16" t="s">
        <v>85</v>
      </c>
      <c r="B48" s="41">
        <v>307</v>
      </c>
      <c r="C48" s="36">
        <v>386</v>
      </c>
      <c r="D48" s="36">
        <v>611</v>
      </c>
      <c r="E48" s="36">
        <v>503</v>
      </c>
      <c r="F48" s="36">
        <v>540</v>
      </c>
      <c r="G48" s="92">
        <v>632</v>
      </c>
      <c r="H48" s="92">
        <v>699</v>
      </c>
      <c r="I48" s="36">
        <v>684</v>
      </c>
      <c r="J48" s="36">
        <v>721</v>
      </c>
      <c r="K48" s="189">
        <v>600</v>
      </c>
    </row>
    <row r="49" spans="1:11" ht="12.75">
      <c r="A49" s="16"/>
      <c r="B49" s="41"/>
      <c r="C49" s="36"/>
      <c r="D49" s="36"/>
      <c r="E49" s="36"/>
      <c r="F49" s="36"/>
      <c r="G49" s="36"/>
      <c r="H49" s="36"/>
      <c r="I49" s="36"/>
      <c r="J49" s="36"/>
      <c r="K49" s="189"/>
    </row>
    <row r="50" spans="1:11" ht="13.5" thickBot="1">
      <c r="A50" s="13"/>
      <c r="B50" s="47"/>
      <c r="C50" s="39"/>
      <c r="D50" s="39"/>
      <c r="E50" s="39"/>
      <c r="F50" s="39"/>
      <c r="G50" s="39"/>
      <c r="H50" s="39"/>
      <c r="I50" s="39"/>
      <c r="J50" s="39"/>
      <c r="K50" s="236"/>
    </row>
  </sheetData>
  <mergeCells count="3">
    <mergeCell ref="A27:K27"/>
    <mergeCell ref="A28:K28"/>
    <mergeCell ref="A29:K29"/>
  </mergeCells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portrait" scale="79" r:id="rId1"/>
  <headerFooter alignWithMargins="0">
    <oddFooter>&amp;CAnuario Estadístico 2000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B8" sqref="B8:K24"/>
    </sheetView>
  </sheetViews>
  <sheetFormatPr defaultColWidth="9.140625" defaultRowHeight="12.75"/>
  <cols>
    <col min="1" max="1" width="11.421875" style="0" customWidth="1"/>
    <col min="2" max="2" width="10.28125" style="0" customWidth="1"/>
    <col min="3" max="3" width="10.7109375" style="0" customWidth="1"/>
    <col min="4" max="4" width="10.57421875" style="0" customWidth="1"/>
    <col min="5" max="5" width="10.00390625" style="0" customWidth="1"/>
    <col min="6" max="6" width="10.421875" style="0" customWidth="1"/>
    <col min="7" max="8" width="11.421875" style="0" customWidth="1"/>
    <col min="9" max="9" width="11.421875" style="117" customWidth="1"/>
    <col min="10" max="16384" width="11.421875" style="0" customWidth="1"/>
  </cols>
  <sheetData>
    <row r="1" spans="1:10" ht="12.75">
      <c r="A1" s="1" t="s">
        <v>120</v>
      </c>
      <c r="B1" s="1"/>
      <c r="C1" s="1"/>
      <c r="D1" s="2"/>
      <c r="E1" s="2"/>
      <c r="F1" s="2"/>
      <c r="G1" s="2"/>
      <c r="H1" s="2"/>
      <c r="I1" s="115"/>
      <c r="J1" s="2"/>
    </row>
    <row r="2" spans="1:10" ht="12.75">
      <c r="A2" s="1" t="s">
        <v>479</v>
      </c>
      <c r="B2" s="1"/>
      <c r="C2" s="1"/>
      <c r="D2" s="2"/>
      <c r="E2" s="2"/>
      <c r="F2" s="2"/>
      <c r="G2" s="2"/>
      <c r="H2" s="2"/>
      <c r="I2" s="115"/>
      <c r="J2" s="2"/>
    </row>
    <row r="3" spans="1:10" ht="12.75">
      <c r="A3" s="1" t="s">
        <v>387</v>
      </c>
      <c r="B3" s="1"/>
      <c r="C3" s="1"/>
      <c r="D3" s="2"/>
      <c r="E3" s="2"/>
      <c r="F3" s="2"/>
      <c r="G3" s="2"/>
      <c r="H3" s="2"/>
      <c r="I3" s="115"/>
      <c r="J3" s="2"/>
    </row>
    <row r="4" spans="1:10" ht="13.5" thickBot="1">
      <c r="A4" s="1"/>
      <c r="B4" s="1"/>
      <c r="C4" s="1"/>
      <c r="D4" s="2"/>
      <c r="E4" s="2"/>
      <c r="F4" s="2"/>
      <c r="G4" s="2"/>
      <c r="H4" s="2"/>
      <c r="I4" s="115"/>
      <c r="J4" s="2"/>
    </row>
    <row r="5" spans="1:11" ht="12.75">
      <c r="A5" s="3" t="s">
        <v>62</v>
      </c>
      <c r="B5" s="27"/>
      <c r="C5" s="27"/>
      <c r="D5" s="27"/>
      <c r="E5" s="27"/>
      <c r="F5" s="27"/>
      <c r="G5" s="27"/>
      <c r="H5" s="27"/>
      <c r="I5" s="144"/>
      <c r="J5" s="27"/>
      <c r="K5" s="184"/>
    </row>
    <row r="6" spans="1:11" ht="12.75">
      <c r="A6" s="7" t="s">
        <v>63</v>
      </c>
      <c r="B6" s="8">
        <v>1991</v>
      </c>
      <c r="C6" s="8">
        <f aca="true" t="shared" si="0" ref="C6:K6">+B6+1</f>
        <v>1992</v>
      </c>
      <c r="D6" s="8">
        <f t="shared" si="0"/>
        <v>1993</v>
      </c>
      <c r="E6" s="8">
        <f t="shared" si="0"/>
        <v>1994</v>
      </c>
      <c r="F6" s="8">
        <f t="shared" si="0"/>
        <v>1995</v>
      </c>
      <c r="G6" s="8">
        <f t="shared" si="0"/>
        <v>1996</v>
      </c>
      <c r="H6" s="8">
        <f t="shared" si="0"/>
        <v>1997</v>
      </c>
      <c r="I6" s="8">
        <f t="shared" si="0"/>
        <v>1998</v>
      </c>
      <c r="J6" s="8">
        <f t="shared" si="0"/>
        <v>1999</v>
      </c>
      <c r="K6" s="33">
        <f t="shared" si="0"/>
        <v>2000</v>
      </c>
    </row>
    <row r="7" spans="1:11" ht="13.5" thickBot="1">
      <c r="A7" s="9"/>
      <c r="B7" s="8"/>
      <c r="C7" s="8"/>
      <c r="D7" s="8"/>
      <c r="E7" s="8"/>
      <c r="F7" s="8"/>
      <c r="G7" s="8"/>
      <c r="H7" s="82"/>
      <c r="I7" s="8"/>
      <c r="J7" s="11"/>
      <c r="K7" s="179"/>
    </row>
    <row r="8" spans="1:11" ht="12.75">
      <c r="A8" s="59"/>
      <c r="B8" s="59"/>
      <c r="C8" s="5"/>
      <c r="D8" s="5"/>
      <c r="E8" s="5"/>
      <c r="F8" s="5"/>
      <c r="G8" s="5"/>
      <c r="H8" s="54"/>
      <c r="I8" s="5"/>
      <c r="J8" s="5"/>
      <c r="K8" s="184"/>
    </row>
    <row r="9" spans="1:11" ht="12.75">
      <c r="A9" s="175" t="s">
        <v>16</v>
      </c>
      <c r="B9" s="43">
        <f aca="true" t="shared" si="1" ref="B9:K9">SUM(B11:B22)</f>
        <v>32891</v>
      </c>
      <c r="C9" s="35">
        <f t="shared" si="1"/>
        <v>42657</v>
      </c>
      <c r="D9" s="35">
        <f t="shared" si="1"/>
        <v>52921</v>
      </c>
      <c r="E9" s="35">
        <f t="shared" si="1"/>
        <v>54043</v>
      </c>
      <c r="F9" s="35">
        <f t="shared" si="1"/>
        <v>58600</v>
      </c>
      <c r="G9" s="35">
        <f t="shared" si="1"/>
        <v>58932</v>
      </c>
      <c r="H9" s="35">
        <f t="shared" si="1"/>
        <v>59030</v>
      </c>
      <c r="I9" s="35">
        <f t="shared" si="1"/>
        <v>63308</v>
      </c>
      <c r="J9" s="35">
        <f t="shared" si="1"/>
        <v>73340</v>
      </c>
      <c r="K9" s="79">
        <f t="shared" si="1"/>
        <v>95612</v>
      </c>
    </row>
    <row r="10" spans="1:11" ht="12.75">
      <c r="A10" s="16"/>
      <c r="B10" s="41"/>
      <c r="C10" s="36"/>
      <c r="D10" s="36"/>
      <c r="E10" s="36"/>
      <c r="F10" s="36"/>
      <c r="G10" s="36"/>
      <c r="H10" s="11"/>
      <c r="I10" s="11"/>
      <c r="J10" s="11"/>
      <c r="K10" s="179"/>
    </row>
    <row r="11" spans="1:11" ht="12.75">
      <c r="A11" s="16" t="s">
        <v>74</v>
      </c>
      <c r="B11" s="41">
        <v>2650</v>
      </c>
      <c r="C11" s="36">
        <v>3404</v>
      </c>
      <c r="D11" s="36">
        <v>4829</v>
      </c>
      <c r="E11" s="36">
        <v>5902</v>
      </c>
      <c r="F11" s="36">
        <v>7218</v>
      </c>
      <c r="G11" s="36">
        <v>7346</v>
      </c>
      <c r="H11" s="36">
        <v>7507</v>
      </c>
      <c r="I11" s="36">
        <v>7514</v>
      </c>
      <c r="J11" s="36">
        <v>8399</v>
      </c>
      <c r="K11" s="189">
        <v>9989</v>
      </c>
    </row>
    <row r="12" spans="1:11" ht="12.75">
      <c r="A12" s="16" t="s">
        <v>75</v>
      </c>
      <c r="B12" s="41">
        <v>2467</v>
      </c>
      <c r="C12" s="36">
        <v>3115</v>
      </c>
      <c r="D12" s="36">
        <v>4592</v>
      </c>
      <c r="E12" s="36">
        <v>4897</v>
      </c>
      <c r="F12" s="36">
        <v>5491</v>
      </c>
      <c r="G12" s="36">
        <v>5549</v>
      </c>
      <c r="H12" s="36">
        <v>5360</v>
      </c>
      <c r="I12" s="36">
        <v>5292</v>
      </c>
      <c r="J12" s="36">
        <v>6104</v>
      </c>
      <c r="K12" s="189">
        <v>7210</v>
      </c>
    </row>
    <row r="13" spans="1:11" ht="12.75">
      <c r="A13" s="16" t="s">
        <v>76</v>
      </c>
      <c r="B13" s="41">
        <v>2751</v>
      </c>
      <c r="C13" s="36">
        <v>3043</v>
      </c>
      <c r="D13" s="36">
        <v>3810</v>
      </c>
      <c r="E13" s="36">
        <v>4729</v>
      </c>
      <c r="F13" s="36">
        <v>4377</v>
      </c>
      <c r="G13" s="36">
        <v>5099</v>
      </c>
      <c r="H13" s="36">
        <v>4702</v>
      </c>
      <c r="I13" s="36">
        <v>5221</v>
      </c>
      <c r="J13" s="36">
        <v>5868</v>
      </c>
      <c r="K13" s="189">
        <v>7168</v>
      </c>
    </row>
    <row r="14" spans="1:11" ht="12.75">
      <c r="A14" s="16" t="s">
        <v>77</v>
      </c>
      <c r="B14" s="41">
        <v>2452</v>
      </c>
      <c r="C14" s="36">
        <v>3358</v>
      </c>
      <c r="D14" s="36">
        <v>3843</v>
      </c>
      <c r="E14" s="36">
        <v>3821</v>
      </c>
      <c r="F14" s="36">
        <v>4311</v>
      </c>
      <c r="G14" s="36">
        <v>4344</v>
      </c>
      <c r="H14" s="36">
        <v>3789</v>
      </c>
      <c r="I14" s="36">
        <v>4932</v>
      </c>
      <c r="J14" s="36">
        <v>5119</v>
      </c>
      <c r="K14" s="189">
        <v>7142</v>
      </c>
    </row>
    <row r="15" spans="1:11" ht="12.75">
      <c r="A15" s="16" t="s">
        <v>78</v>
      </c>
      <c r="B15" s="41">
        <v>2081</v>
      </c>
      <c r="C15" s="36">
        <v>3798</v>
      </c>
      <c r="D15" s="36">
        <v>4175</v>
      </c>
      <c r="E15" s="36">
        <v>4203</v>
      </c>
      <c r="F15" s="36">
        <v>4252</v>
      </c>
      <c r="G15" s="36">
        <v>4138</v>
      </c>
      <c r="H15" s="36">
        <v>4062</v>
      </c>
      <c r="I15" s="36">
        <v>3972</v>
      </c>
      <c r="J15" s="36">
        <v>4935</v>
      </c>
      <c r="K15" s="189">
        <v>6742</v>
      </c>
    </row>
    <row r="16" spans="1:11" ht="12.75">
      <c r="A16" s="16" t="s">
        <v>79</v>
      </c>
      <c r="B16" s="41">
        <v>2558</v>
      </c>
      <c r="C16" s="36">
        <v>3423</v>
      </c>
      <c r="D16" s="36">
        <v>4200</v>
      </c>
      <c r="E16" s="36">
        <v>3731</v>
      </c>
      <c r="F16" s="36">
        <v>4161</v>
      </c>
      <c r="G16" s="36">
        <v>4460</v>
      </c>
      <c r="H16" s="36">
        <v>4406</v>
      </c>
      <c r="I16" s="36">
        <v>4740</v>
      </c>
      <c r="J16" s="36">
        <v>5384</v>
      </c>
      <c r="K16" s="189">
        <v>7323</v>
      </c>
    </row>
    <row r="17" spans="1:11" ht="12.75">
      <c r="A17" s="16" t="s">
        <v>80</v>
      </c>
      <c r="B17" s="41">
        <v>3404</v>
      </c>
      <c r="C17" s="36">
        <v>4142</v>
      </c>
      <c r="D17" s="36">
        <v>5104</v>
      </c>
      <c r="E17" s="36">
        <v>4612</v>
      </c>
      <c r="F17" s="36">
        <v>5576</v>
      </c>
      <c r="G17" s="36">
        <v>5103</v>
      </c>
      <c r="H17" s="36">
        <v>5671</v>
      </c>
      <c r="I17" s="36">
        <v>5956</v>
      </c>
      <c r="J17" s="36">
        <v>6324</v>
      </c>
      <c r="K17" s="189">
        <v>8647</v>
      </c>
    </row>
    <row r="18" spans="1:11" ht="12.75">
      <c r="A18" s="16" t="s">
        <v>81</v>
      </c>
      <c r="B18" s="41">
        <v>3203</v>
      </c>
      <c r="C18" s="36">
        <v>4195</v>
      </c>
      <c r="D18" s="36">
        <v>4534</v>
      </c>
      <c r="E18" s="36">
        <v>4918</v>
      </c>
      <c r="F18" s="36">
        <v>4753</v>
      </c>
      <c r="G18" s="36">
        <v>4949</v>
      </c>
      <c r="H18" s="36">
        <v>4894</v>
      </c>
      <c r="I18" s="36">
        <v>5161</v>
      </c>
      <c r="J18" s="36">
        <v>6761</v>
      </c>
      <c r="K18" s="189">
        <v>8590</v>
      </c>
    </row>
    <row r="19" spans="1:11" ht="12.75">
      <c r="A19" s="16" t="s">
        <v>107</v>
      </c>
      <c r="B19" s="41">
        <v>2633</v>
      </c>
      <c r="C19" s="36">
        <v>3250</v>
      </c>
      <c r="D19" s="36">
        <v>4320</v>
      </c>
      <c r="E19" s="36">
        <v>4200</v>
      </c>
      <c r="F19" s="36">
        <v>4567</v>
      </c>
      <c r="G19" s="36">
        <v>4312</v>
      </c>
      <c r="H19" s="36">
        <v>4481</v>
      </c>
      <c r="I19" s="36">
        <v>5029</v>
      </c>
      <c r="J19" s="36">
        <v>5453</v>
      </c>
      <c r="K19" s="189">
        <v>7487</v>
      </c>
    </row>
    <row r="20" spans="1:11" ht="12.75">
      <c r="A20" s="16" t="s">
        <v>83</v>
      </c>
      <c r="B20" s="41">
        <v>2880</v>
      </c>
      <c r="C20" s="36">
        <v>3326</v>
      </c>
      <c r="D20" s="36">
        <v>4470</v>
      </c>
      <c r="E20" s="36">
        <v>4182</v>
      </c>
      <c r="F20" s="36">
        <v>4000</v>
      </c>
      <c r="G20" s="36">
        <v>3780</v>
      </c>
      <c r="H20" s="36">
        <v>4265</v>
      </c>
      <c r="I20" s="36">
        <v>4707</v>
      </c>
      <c r="J20" s="36">
        <v>6083</v>
      </c>
      <c r="K20" s="189">
        <v>7976</v>
      </c>
    </row>
    <row r="21" spans="1:11" ht="12.75">
      <c r="A21" s="16" t="s">
        <v>84</v>
      </c>
      <c r="B21" s="41">
        <v>3044</v>
      </c>
      <c r="C21" s="36">
        <v>3541</v>
      </c>
      <c r="D21" s="36">
        <v>4541</v>
      </c>
      <c r="E21" s="36">
        <v>3909</v>
      </c>
      <c r="F21" s="36">
        <v>4808</v>
      </c>
      <c r="G21" s="36">
        <v>4673</v>
      </c>
      <c r="H21" s="36">
        <v>4934</v>
      </c>
      <c r="I21" s="36">
        <v>4625</v>
      </c>
      <c r="J21" s="36">
        <v>5692</v>
      </c>
      <c r="K21" s="189">
        <v>7698</v>
      </c>
    </row>
    <row r="22" spans="1:11" ht="12.75">
      <c r="A22" s="16" t="s">
        <v>85</v>
      </c>
      <c r="B22" s="41">
        <v>2768</v>
      </c>
      <c r="C22" s="36">
        <v>4062</v>
      </c>
      <c r="D22" s="36">
        <v>4503</v>
      </c>
      <c r="E22" s="36">
        <v>4939</v>
      </c>
      <c r="F22" s="36">
        <v>5086</v>
      </c>
      <c r="G22" s="36">
        <v>5179</v>
      </c>
      <c r="H22" s="36">
        <v>4959</v>
      </c>
      <c r="I22" s="36">
        <v>6159</v>
      </c>
      <c r="J22" s="36">
        <v>7218</v>
      </c>
      <c r="K22" s="189">
        <v>9640</v>
      </c>
    </row>
    <row r="23" spans="1:11" ht="12.75">
      <c r="A23" s="16"/>
      <c r="B23" s="41"/>
      <c r="C23" s="36"/>
      <c r="D23" s="36"/>
      <c r="E23" s="36"/>
      <c r="F23" s="36"/>
      <c r="G23" s="36"/>
      <c r="H23" s="36"/>
      <c r="I23" s="36"/>
      <c r="J23" s="36"/>
      <c r="K23" s="179"/>
    </row>
    <row r="24" spans="1:11" ht="13.5" thickBot="1">
      <c r="A24" s="13"/>
      <c r="B24" s="47"/>
      <c r="C24" s="39"/>
      <c r="D24" s="39"/>
      <c r="E24" s="39"/>
      <c r="F24" s="39"/>
      <c r="G24" s="39"/>
      <c r="H24" s="39"/>
      <c r="I24" s="39"/>
      <c r="J24" s="39"/>
      <c r="K24" s="160"/>
    </row>
    <row r="25" spans="1:10" ht="12.75">
      <c r="A25" s="18"/>
      <c r="B25" s="18"/>
      <c r="C25" s="18"/>
      <c r="D25" s="18"/>
      <c r="E25" s="18"/>
      <c r="F25" s="18"/>
      <c r="G25" s="18"/>
      <c r="H25" s="18"/>
      <c r="I25" s="116"/>
      <c r="J25" s="18"/>
    </row>
    <row r="26" spans="1:10" ht="12.75">
      <c r="A26" s="18"/>
      <c r="B26" s="18"/>
      <c r="C26" s="18"/>
      <c r="D26" s="18"/>
      <c r="E26" s="18"/>
      <c r="F26" s="18"/>
      <c r="G26" s="18"/>
      <c r="H26" s="18"/>
      <c r="I26" s="116"/>
      <c r="J26" s="18"/>
    </row>
    <row r="27" spans="1:10" ht="12.75">
      <c r="A27" s="18"/>
      <c r="B27" s="18"/>
      <c r="C27" s="18"/>
      <c r="D27" s="18"/>
      <c r="E27" s="18"/>
      <c r="F27" s="18"/>
      <c r="G27" s="18"/>
      <c r="H27" s="18"/>
      <c r="I27" s="116"/>
      <c r="J27" s="18"/>
    </row>
  </sheetData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landscape" r:id="rId1"/>
  <headerFooter alignWithMargins="0">
    <oddFooter>&amp;CAnuario Estadístico 2000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1">
      <selection activeCell="B8" sqref="B8:K24"/>
    </sheetView>
  </sheetViews>
  <sheetFormatPr defaultColWidth="9.140625" defaultRowHeight="12.75"/>
  <cols>
    <col min="1" max="16384" width="11.421875" style="0" customWidth="1"/>
  </cols>
  <sheetData>
    <row r="1" spans="1:10" ht="12.75">
      <c r="A1" s="1" t="s">
        <v>121</v>
      </c>
      <c r="B1" s="1"/>
      <c r="C1" s="1"/>
      <c r="D1" s="2"/>
      <c r="E1" s="2"/>
      <c r="F1" s="2"/>
      <c r="G1" s="2"/>
      <c r="H1" s="2"/>
      <c r="I1" s="2"/>
      <c r="J1" s="2"/>
    </row>
    <row r="2" spans="1:10" ht="12.75">
      <c r="A2" s="1" t="s">
        <v>129</v>
      </c>
      <c r="B2" s="1"/>
      <c r="C2" s="1"/>
      <c r="D2" s="2"/>
      <c r="E2" s="2"/>
      <c r="F2" s="2"/>
      <c r="G2" s="2"/>
      <c r="H2" s="2"/>
      <c r="I2" s="2"/>
      <c r="J2" s="2"/>
    </row>
    <row r="3" spans="1:10" ht="12.75">
      <c r="A3" s="1" t="s">
        <v>480</v>
      </c>
      <c r="B3" s="1"/>
      <c r="C3" s="1"/>
      <c r="D3" s="2"/>
      <c r="E3" s="2"/>
      <c r="F3" s="2"/>
      <c r="G3" s="2"/>
      <c r="H3" s="2"/>
      <c r="I3" s="2"/>
      <c r="J3" s="2"/>
    </row>
    <row r="4" spans="1:10" ht="13.5" thickBot="1">
      <c r="A4" s="1"/>
      <c r="B4" s="1"/>
      <c r="C4" s="1"/>
      <c r="D4" s="2"/>
      <c r="E4" s="2"/>
      <c r="F4" s="2"/>
      <c r="G4" s="2"/>
      <c r="H4" s="2"/>
      <c r="I4" s="2"/>
      <c r="J4" s="2"/>
    </row>
    <row r="5" spans="1:11" ht="12.75">
      <c r="A5" s="3" t="s">
        <v>62</v>
      </c>
      <c r="B5" s="27"/>
      <c r="C5" s="27"/>
      <c r="D5" s="27"/>
      <c r="E5" s="27"/>
      <c r="F5" s="27"/>
      <c r="G5" s="27"/>
      <c r="H5" s="27"/>
      <c r="I5" s="27"/>
      <c r="J5" s="27"/>
      <c r="K5" s="184"/>
    </row>
    <row r="6" spans="1:11" ht="12.75">
      <c r="A6" s="7" t="s">
        <v>63</v>
      </c>
      <c r="B6" s="83">
        <v>1991</v>
      </c>
      <c r="C6" s="83">
        <f aca="true" t="shared" si="0" ref="C6:K6">+B6+1</f>
        <v>1992</v>
      </c>
      <c r="D6" s="83">
        <f t="shared" si="0"/>
        <v>1993</v>
      </c>
      <c r="E6" s="83">
        <f t="shared" si="0"/>
        <v>1994</v>
      </c>
      <c r="F6" s="83">
        <f t="shared" si="0"/>
        <v>1995</v>
      </c>
      <c r="G6" s="83">
        <f t="shared" si="0"/>
        <v>1996</v>
      </c>
      <c r="H6" s="83">
        <f t="shared" si="0"/>
        <v>1997</v>
      </c>
      <c r="I6" s="83">
        <f t="shared" si="0"/>
        <v>1998</v>
      </c>
      <c r="J6" s="83">
        <f t="shared" si="0"/>
        <v>1999</v>
      </c>
      <c r="K6" s="156">
        <f t="shared" si="0"/>
        <v>2000</v>
      </c>
    </row>
    <row r="7" spans="1:11" ht="13.5" thickBot="1">
      <c r="A7" s="9"/>
      <c r="B7" s="82"/>
      <c r="C7" s="82"/>
      <c r="D7" s="82"/>
      <c r="E7" s="82"/>
      <c r="F7" s="82"/>
      <c r="G7" s="82"/>
      <c r="H7" s="82"/>
      <c r="I7" s="82"/>
      <c r="J7" s="11"/>
      <c r="K7" s="179"/>
    </row>
    <row r="8" spans="1:11" ht="12.75">
      <c r="A8" s="16"/>
      <c r="B8" s="53"/>
      <c r="C8" s="54"/>
      <c r="D8" s="54"/>
      <c r="E8" s="54"/>
      <c r="F8" s="54"/>
      <c r="G8" s="54"/>
      <c r="H8" s="54"/>
      <c r="I8" s="54"/>
      <c r="J8" s="5"/>
      <c r="K8" s="184"/>
    </row>
    <row r="9" spans="1:11" ht="12.75">
      <c r="A9" s="175" t="s">
        <v>16</v>
      </c>
      <c r="B9" s="43">
        <f aca="true" t="shared" si="1" ref="B9:K9">SUM(B11:B22)</f>
        <v>353992</v>
      </c>
      <c r="C9" s="35">
        <f t="shared" si="1"/>
        <v>443495</v>
      </c>
      <c r="D9" s="35">
        <f t="shared" si="1"/>
        <v>511250</v>
      </c>
      <c r="E9" s="35">
        <f t="shared" si="1"/>
        <v>559436</v>
      </c>
      <c r="F9" s="35">
        <f t="shared" si="1"/>
        <v>581264</v>
      </c>
      <c r="G9" s="35">
        <f t="shared" si="1"/>
        <v>560026</v>
      </c>
      <c r="H9" s="35">
        <f t="shared" si="1"/>
        <v>581558</v>
      </c>
      <c r="I9" s="35">
        <f t="shared" si="1"/>
        <v>669453</v>
      </c>
      <c r="J9" s="35">
        <f t="shared" si="1"/>
        <v>734158</v>
      </c>
      <c r="K9" s="79">
        <f t="shared" si="1"/>
        <v>800795</v>
      </c>
    </row>
    <row r="10" spans="1:11" ht="12.75">
      <c r="A10" s="16"/>
      <c r="B10" s="41"/>
      <c r="C10" s="36"/>
      <c r="D10" s="36"/>
      <c r="E10" s="36"/>
      <c r="F10" s="36"/>
      <c r="G10" s="36"/>
      <c r="H10" s="36"/>
      <c r="I10" s="11"/>
      <c r="J10" s="11"/>
      <c r="K10" s="189"/>
    </row>
    <row r="11" spans="1:11" ht="12.75">
      <c r="A11" s="16" t="s">
        <v>74</v>
      </c>
      <c r="B11" s="41">
        <v>33312</v>
      </c>
      <c r="C11" s="36">
        <v>42465</v>
      </c>
      <c r="D11" s="36">
        <v>51729</v>
      </c>
      <c r="E11" s="36">
        <v>60793</v>
      </c>
      <c r="F11" s="36">
        <v>64485</v>
      </c>
      <c r="G11" s="36">
        <v>59677</v>
      </c>
      <c r="H11" s="36">
        <v>59949</v>
      </c>
      <c r="I11" s="36">
        <v>65554</v>
      </c>
      <c r="J11" s="36">
        <v>69075</v>
      </c>
      <c r="K11" s="189">
        <v>76448</v>
      </c>
    </row>
    <row r="12" spans="1:11" ht="12.75">
      <c r="A12" s="16" t="s">
        <v>75</v>
      </c>
      <c r="B12" s="41">
        <v>31383</v>
      </c>
      <c r="C12" s="36">
        <v>41267</v>
      </c>
      <c r="D12" s="36">
        <v>51632</v>
      </c>
      <c r="E12" s="36">
        <v>55745</v>
      </c>
      <c r="F12" s="36">
        <v>55782</v>
      </c>
      <c r="G12" s="36">
        <v>58552</v>
      </c>
      <c r="H12" s="36">
        <v>58209</v>
      </c>
      <c r="I12" s="36">
        <v>65492</v>
      </c>
      <c r="J12" s="36">
        <v>70223</v>
      </c>
      <c r="K12" s="189">
        <v>79005</v>
      </c>
    </row>
    <row r="13" spans="1:11" ht="12.75">
      <c r="A13" s="16" t="s">
        <v>76</v>
      </c>
      <c r="B13" s="41">
        <v>34737</v>
      </c>
      <c r="C13" s="36">
        <v>40316</v>
      </c>
      <c r="D13" s="36">
        <v>48150</v>
      </c>
      <c r="E13" s="36">
        <v>58242</v>
      </c>
      <c r="F13" s="36">
        <v>55326</v>
      </c>
      <c r="G13" s="36">
        <v>57820</v>
      </c>
      <c r="H13" s="36">
        <v>59206</v>
      </c>
      <c r="I13" s="36">
        <v>67130</v>
      </c>
      <c r="J13" s="36">
        <v>76603</v>
      </c>
      <c r="K13" s="189">
        <v>82891</v>
      </c>
    </row>
    <row r="14" spans="1:11" ht="12.75">
      <c r="A14" s="16" t="s">
        <v>77</v>
      </c>
      <c r="B14" s="41">
        <v>27146</v>
      </c>
      <c r="C14" s="36">
        <v>32621</v>
      </c>
      <c r="D14" s="36">
        <v>39735</v>
      </c>
      <c r="E14" s="36">
        <v>40702</v>
      </c>
      <c r="F14" s="36">
        <v>42637</v>
      </c>
      <c r="G14" s="36">
        <v>41390</v>
      </c>
      <c r="H14" s="36">
        <v>42738</v>
      </c>
      <c r="I14" s="36">
        <v>55336</v>
      </c>
      <c r="J14" s="36">
        <v>58203</v>
      </c>
      <c r="K14" s="189">
        <v>63868</v>
      </c>
    </row>
    <row r="15" spans="1:11" ht="12.75">
      <c r="A15" s="16" t="s">
        <v>78</v>
      </c>
      <c r="B15" s="41">
        <v>22116</v>
      </c>
      <c r="C15" s="36">
        <v>29755</v>
      </c>
      <c r="D15" s="36">
        <v>31643</v>
      </c>
      <c r="E15" s="36">
        <v>35241</v>
      </c>
      <c r="F15" s="36">
        <v>39830</v>
      </c>
      <c r="G15" s="36">
        <v>36096</v>
      </c>
      <c r="H15" s="36">
        <v>39151</v>
      </c>
      <c r="I15" s="36">
        <v>45613</v>
      </c>
      <c r="J15" s="36">
        <v>51224</v>
      </c>
      <c r="K15" s="189">
        <v>55729</v>
      </c>
    </row>
    <row r="16" spans="1:11" ht="12.75">
      <c r="A16" s="16" t="s">
        <v>79</v>
      </c>
      <c r="B16" s="41">
        <v>25992</v>
      </c>
      <c r="C16" s="36">
        <v>35331</v>
      </c>
      <c r="D16" s="36">
        <v>36356</v>
      </c>
      <c r="E16" s="36">
        <v>37209</v>
      </c>
      <c r="F16" s="36">
        <v>43699</v>
      </c>
      <c r="G16" s="36">
        <v>43154</v>
      </c>
      <c r="H16" s="36">
        <v>43970</v>
      </c>
      <c r="I16" s="36">
        <v>52402</v>
      </c>
      <c r="J16" s="36">
        <v>57152</v>
      </c>
      <c r="K16" s="189">
        <v>63384</v>
      </c>
    </row>
    <row r="17" spans="1:11" ht="12.75">
      <c r="A17" s="16" t="s">
        <v>80</v>
      </c>
      <c r="B17" s="41">
        <v>34553</v>
      </c>
      <c r="C17" s="36">
        <v>41543</v>
      </c>
      <c r="D17" s="36">
        <v>49703</v>
      </c>
      <c r="E17" s="36">
        <v>50769</v>
      </c>
      <c r="F17" s="36">
        <v>53369</v>
      </c>
      <c r="G17" s="36">
        <v>48007</v>
      </c>
      <c r="H17" s="36">
        <v>54604</v>
      </c>
      <c r="I17" s="36">
        <v>60899</v>
      </c>
      <c r="J17" s="36">
        <v>66745</v>
      </c>
      <c r="K17" s="189">
        <v>71144</v>
      </c>
    </row>
    <row r="18" spans="1:11" ht="12.75">
      <c r="A18" s="16" t="s">
        <v>81</v>
      </c>
      <c r="B18" s="41">
        <v>30822</v>
      </c>
      <c r="C18" s="36">
        <v>37331</v>
      </c>
      <c r="D18" s="36">
        <v>41094</v>
      </c>
      <c r="E18" s="36">
        <v>47143</v>
      </c>
      <c r="F18" s="36">
        <v>45993</v>
      </c>
      <c r="G18" s="36">
        <v>44296</v>
      </c>
      <c r="H18" s="36">
        <v>43315</v>
      </c>
      <c r="I18" s="36">
        <v>51279</v>
      </c>
      <c r="J18" s="36">
        <v>60422</v>
      </c>
      <c r="K18" s="189">
        <v>61507</v>
      </c>
    </row>
    <row r="19" spans="1:11" ht="12.75">
      <c r="A19" s="16" t="s">
        <v>107</v>
      </c>
      <c r="B19" s="41">
        <v>21586</v>
      </c>
      <c r="C19" s="36">
        <v>25462</v>
      </c>
      <c r="D19" s="36">
        <v>30828</v>
      </c>
      <c r="E19" s="36">
        <v>33347</v>
      </c>
      <c r="F19" s="36">
        <v>33912</v>
      </c>
      <c r="G19" s="36">
        <v>31483</v>
      </c>
      <c r="H19" s="36">
        <v>34223</v>
      </c>
      <c r="I19" s="36">
        <v>38365</v>
      </c>
      <c r="J19" s="36">
        <v>41589</v>
      </c>
      <c r="K19" s="189">
        <v>43777</v>
      </c>
    </row>
    <row r="20" spans="1:11" ht="12.75">
      <c r="A20" s="16" t="s">
        <v>83</v>
      </c>
      <c r="B20" s="41">
        <v>25067</v>
      </c>
      <c r="C20" s="36">
        <v>27735</v>
      </c>
      <c r="D20" s="36">
        <v>32475</v>
      </c>
      <c r="E20" s="36">
        <v>37036</v>
      </c>
      <c r="F20" s="36">
        <v>36203</v>
      </c>
      <c r="G20" s="36">
        <v>35085</v>
      </c>
      <c r="H20" s="36">
        <v>38034</v>
      </c>
      <c r="I20" s="36">
        <v>43395</v>
      </c>
      <c r="J20" s="36">
        <v>47047</v>
      </c>
      <c r="K20" s="189">
        <v>50115</v>
      </c>
    </row>
    <row r="21" spans="1:11" ht="12.75">
      <c r="A21" s="16" t="s">
        <v>84</v>
      </c>
      <c r="B21" s="41">
        <v>30549</v>
      </c>
      <c r="C21" s="36">
        <v>39502</v>
      </c>
      <c r="D21" s="36">
        <v>43656</v>
      </c>
      <c r="E21" s="36">
        <v>46067</v>
      </c>
      <c r="F21" s="36">
        <v>50911</v>
      </c>
      <c r="G21" s="36">
        <v>46299</v>
      </c>
      <c r="H21" s="36">
        <v>48954</v>
      </c>
      <c r="I21" s="36">
        <v>55464</v>
      </c>
      <c r="J21" s="36">
        <v>61208</v>
      </c>
      <c r="K21" s="189">
        <v>67334</v>
      </c>
    </row>
    <row r="22" spans="1:11" ht="12.75">
      <c r="A22" s="16" t="s">
        <v>85</v>
      </c>
      <c r="B22" s="41">
        <v>36729</v>
      </c>
      <c r="C22" s="36">
        <v>50167</v>
      </c>
      <c r="D22" s="36">
        <v>54249</v>
      </c>
      <c r="E22" s="36">
        <v>57142</v>
      </c>
      <c r="F22" s="36">
        <v>59117</v>
      </c>
      <c r="G22" s="36">
        <v>58167</v>
      </c>
      <c r="H22" s="36">
        <v>59205</v>
      </c>
      <c r="I22" s="36">
        <v>68524</v>
      </c>
      <c r="J22" s="36">
        <v>74667</v>
      </c>
      <c r="K22" s="189">
        <v>85593</v>
      </c>
    </row>
    <row r="23" spans="1:11" ht="12.75">
      <c r="A23" s="16"/>
      <c r="B23" s="41"/>
      <c r="C23" s="36"/>
      <c r="D23" s="36"/>
      <c r="E23" s="36"/>
      <c r="F23" s="36"/>
      <c r="G23" s="36"/>
      <c r="H23" s="36"/>
      <c r="I23" s="36"/>
      <c r="J23" s="36"/>
      <c r="K23" s="179"/>
    </row>
    <row r="24" spans="1:11" ht="13.5" thickBot="1">
      <c r="A24" s="13"/>
      <c r="B24" s="47"/>
      <c r="C24" s="39"/>
      <c r="D24" s="39"/>
      <c r="E24" s="39"/>
      <c r="F24" s="39"/>
      <c r="G24" s="39"/>
      <c r="H24" s="39"/>
      <c r="I24" s="39"/>
      <c r="J24" s="39"/>
      <c r="K24" s="160"/>
    </row>
    <row r="25" spans="1:10" ht="12.7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2.75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2.75">
      <c r="A28" s="1" t="s">
        <v>122</v>
      </c>
      <c r="B28" s="1"/>
      <c r="C28" s="1"/>
      <c r="D28" s="2"/>
      <c r="E28" s="2"/>
      <c r="F28" s="2"/>
      <c r="G28" s="2"/>
      <c r="H28" s="2"/>
      <c r="I28" s="2"/>
      <c r="J28" s="2"/>
    </row>
    <row r="29" spans="1:10" ht="12.75">
      <c r="A29" s="1" t="s">
        <v>87</v>
      </c>
      <c r="B29" s="1"/>
      <c r="C29" s="1"/>
      <c r="D29" s="2"/>
      <c r="E29" s="2"/>
      <c r="F29" s="2"/>
      <c r="G29" s="2"/>
      <c r="H29" s="2"/>
      <c r="I29" s="2"/>
      <c r="J29" s="2"/>
    </row>
    <row r="30" spans="1:10" ht="12.75">
      <c r="A30" s="1" t="s">
        <v>481</v>
      </c>
      <c r="B30" s="1"/>
      <c r="C30" s="1"/>
      <c r="D30" s="2"/>
      <c r="E30" s="2"/>
      <c r="F30" s="2"/>
      <c r="G30" s="2"/>
      <c r="H30" s="2"/>
      <c r="I30" s="2"/>
      <c r="J30" s="2"/>
    </row>
    <row r="31" spans="1:10" ht="13.5" thickBot="1">
      <c r="A31" s="1"/>
      <c r="B31" s="1"/>
      <c r="C31" s="1"/>
      <c r="D31" s="2"/>
      <c r="E31" s="2"/>
      <c r="F31" s="2"/>
      <c r="G31" s="2"/>
      <c r="H31" s="2"/>
      <c r="I31" s="2"/>
      <c r="J31" s="2"/>
    </row>
    <row r="32" spans="1:11" ht="12.75">
      <c r="A32" s="19" t="s">
        <v>62</v>
      </c>
      <c r="B32" s="32"/>
      <c r="C32" s="27"/>
      <c r="D32" s="27"/>
      <c r="E32" s="27"/>
      <c r="F32" s="27"/>
      <c r="G32" s="27"/>
      <c r="H32" s="27"/>
      <c r="I32" s="27"/>
      <c r="J32" s="27"/>
      <c r="K32" s="184"/>
    </row>
    <row r="33" spans="1:11" ht="12.75">
      <c r="A33" s="21" t="s">
        <v>63</v>
      </c>
      <c r="B33" s="21">
        <v>1991</v>
      </c>
      <c r="C33" s="8">
        <f aca="true" t="shared" si="2" ref="C33:K33">+B33+1</f>
        <v>1992</v>
      </c>
      <c r="D33" s="8">
        <f t="shared" si="2"/>
        <v>1993</v>
      </c>
      <c r="E33" s="8">
        <f t="shared" si="2"/>
        <v>1994</v>
      </c>
      <c r="F33" s="8">
        <f t="shared" si="2"/>
        <v>1995</v>
      </c>
      <c r="G33" s="8">
        <f t="shared" si="2"/>
        <v>1996</v>
      </c>
      <c r="H33" s="8">
        <f t="shared" si="2"/>
        <v>1997</v>
      </c>
      <c r="I33" s="8">
        <f t="shared" si="2"/>
        <v>1998</v>
      </c>
      <c r="J33" s="8">
        <f t="shared" si="2"/>
        <v>1999</v>
      </c>
      <c r="K33" s="33">
        <f t="shared" si="2"/>
        <v>2000</v>
      </c>
    </row>
    <row r="34" spans="1:11" ht="13.5" thickBot="1">
      <c r="A34" s="13"/>
      <c r="B34" s="34"/>
      <c r="C34" s="30"/>
      <c r="D34" s="30"/>
      <c r="E34" s="30"/>
      <c r="F34" s="30"/>
      <c r="G34" s="30"/>
      <c r="H34" s="30"/>
      <c r="I34" s="30"/>
      <c r="J34" s="10"/>
      <c r="K34" s="160"/>
    </row>
    <row r="35" spans="1:11" ht="12.75">
      <c r="A35" s="59"/>
      <c r="B35" s="41"/>
      <c r="C35" s="36"/>
      <c r="D35" s="36"/>
      <c r="E35" s="36"/>
      <c r="F35" s="36"/>
      <c r="G35" s="36"/>
      <c r="H35" s="36"/>
      <c r="I35" s="36"/>
      <c r="J35" s="11"/>
      <c r="K35" s="179"/>
    </row>
    <row r="36" spans="1:11" ht="12.75">
      <c r="A36" s="175" t="s">
        <v>16</v>
      </c>
      <c r="B36" s="43">
        <f aca="true" t="shared" si="3" ref="B36:K36">SUM(B38:B49)</f>
        <v>147611</v>
      </c>
      <c r="C36" s="35">
        <f t="shared" si="3"/>
        <v>163965</v>
      </c>
      <c r="D36" s="35">
        <f t="shared" si="3"/>
        <v>168797</v>
      </c>
      <c r="E36" s="35">
        <f t="shared" si="3"/>
        <v>197188</v>
      </c>
      <c r="F36" s="35">
        <f t="shared" si="3"/>
        <v>197770</v>
      </c>
      <c r="G36" s="35">
        <f t="shared" si="3"/>
        <v>215241</v>
      </c>
      <c r="H36" s="35">
        <f t="shared" si="3"/>
        <v>223077</v>
      </c>
      <c r="I36" s="35">
        <f t="shared" si="3"/>
        <v>266192</v>
      </c>
      <c r="J36" s="35">
        <f t="shared" si="3"/>
        <v>287476</v>
      </c>
      <c r="K36" s="79">
        <f t="shared" si="3"/>
        <v>263831</v>
      </c>
    </row>
    <row r="37" spans="1:11" ht="12.75">
      <c r="A37" s="16"/>
      <c r="B37" s="41"/>
      <c r="C37" s="36"/>
      <c r="D37" s="36"/>
      <c r="E37" s="36"/>
      <c r="F37" s="36"/>
      <c r="G37" s="11"/>
      <c r="H37" s="11"/>
      <c r="I37" s="11"/>
      <c r="J37" s="11"/>
      <c r="K37" s="179"/>
    </row>
    <row r="38" spans="1:11" ht="12.75">
      <c r="A38" s="16" t="s">
        <v>74</v>
      </c>
      <c r="B38" s="41">
        <v>13741</v>
      </c>
      <c r="C38" s="36">
        <v>15573</v>
      </c>
      <c r="D38" s="36">
        <v>18316</v>
      </c>
      <c r="E38" s="36">
        <v>20474</v>
      </c>
      <c r="F38" s="36">
        <v>23314</v>
      </c>
      <c r="G38" s="36">
        <v>30245</v>
      </c>
      <c r="H38" s="36">
        <v>30422</v>
      </c>
      <c r="I38" s="36">
        <v>34300</v>
      </c>
      <c r="J38" s="36">
        <v>45370</v>
      </c>
      <c r="K38" s="189">
        <v>36776</v>
      </c>
    </row>
    <row r="39" spans="1:11" ht="12.75">
      <c r="A39" s="16" t="s">
        <v>75</v>
      </c>
      <c r="B39" s="41">
        <v>13866</v>
      </c>
      <c r="C39" s="36">
        <v>16395</v>
      </c>
      <c r="D39" s="36">
        <v>17494</v>
      </c>
      <c r="E39" s="36">
        <v>17516</v>
      </c>
      <c r="F39" s="36">
        <v>19608</v>
      </c>
      <c r="G39" s="36">
        <v>21165</v>
      </c>
      <c r="H39" s="36">
        <v>20996</v>
      </c>
      <c r="I39" s="36">
        <v>22409</v>
      </c>
      <c r="J39" s="36">
        <v>26336</v>
      </c>
      <c r="K39" s="189">
        <v>25067</v>
      </c>
    </row>
    <row r="40" spans="1:11" ht="12.75">
      <c r="A40" s="16" t="s">
        <v>76</v>
      </c>
      <c r="B40" s="41">
        <v>12834</v>
      </c>
      <c r="C40" s="36">
        <v>13468</v>
      </c>
      <c r="D40" s="36">
        <v>14661</v>
      </c>
      <c r="E40" s="36">
        <v>19399</v>
      </c>
      <c r="F40" s="36">
        <v>16970</v>
      </c>
      <c r="G40" s="36">
        <v>19868</v>
      </c>
      <c r="H40" s="36">
        <v>17379</v>
      </c>
      <c r="I40" s="36">
        <v>20513</v>
      </c>
      <c r="J40" s="36">
        <v>23739</v>
      </c>
      <c r="K40" s="189">
        <v>22284</v>
      </c>
    </row>
    <row r="41" spans="1:11" ht="12.75">
      <c r="A41" s="16" t="s">
        <v>77</v>
      </c>
      <c r="B41" s="41">
        <v>9226</v>
      </c>
      <c r="C41" s="36">
        <v>12639</v>
      </c>
      <c r="D41" s="36">
        <v>13388</v>
      </c>
      <c r="E41" s="36">
        <v>16270</v>
      </c>
      <c r="F41" s="36">
        <v>17621</v>
      </c>
      <c r="G41" s="36">
        <v>18106</v>
      </c>
      <c r="H41" s="36">
        <v>15441</v>
      </c>
      <c r="I41" s="36">
        <v>22437</v>
      </c>
      <c r="J41" s="36">
        <v>22196</v>
      </c>
      <c r="K41" s="189">
        <v>22415</v>
      </c>
    </row>
    <row r="42" spans="1:11" ht="12.75">
      <c r="A42" s="16" t="s">
        <v>78</v>
      </c>
      <c r="B42" s="41">
        <v>9206</v>
      </c>
      <c r="C42" s="36">
        <v>11864</v>
      </c>
      <c r="D42" s="36">
        <v>11210</v>
      </c>
      <c r="E42" s="36">
        <v>12545</v>
      </c>
      <c r="F42" s="36">
        <v>12307</v>
      </c>
      <c r="G42" s="36">
        <v>14340</v>
      </c>
      <c r="H42" s="36">
        <v>15203</v>
      </c>
      <c r="I42" s="36">
        <v>18586</v>
      </c>
      <c r="J42" s="36">
        <v>18321</v>
      </c>
      <c r="K42" s="189">
        <v>19569</v>
      </c>
    </row>
    <row r="43" spans="1:11" ht="12.75">
      <c r="A43" s="16" t="s">
        <v>79</v>
      </c>
      <c r="B43" s="41">
        <v>10730</v>
      </c>
      <c r="C43" s="36">
        <v>10619</v>
      </c>
      <c r="D43" s="36">
        <v>10722</v>
      </c>
      <c r="E43" s="36">
        <v>12759</v>
      </c>
      <c r="F43" s="36">
        <v>10690</v>
      </c>
      <c r="G43" s="36">
        <v>13802</v>
      </c>
      <c r="H43" s="36">
        <v>16689</v>
      </c>
      <c r="I43" s="36">
        <v>18785</v>
      </c>
      <c r="J43" s="36">
        <v>19703</v>
      </c>
      <c r="K43" s="189">
        <v>13194</v>
      </c>
    </row>
    <row r="44" spans="1:11" ht="12.75">
      <c r="A44" s="16" t="s">
        <v>80</v>
      </c>
      <c r="B44" s="41">
        <v>13101</v>
      </c>
      <c r="C44" s="36">
        <v>16305</v>
      </c>
      <c r="D44" s="36">
        <v>16669</v>
      </c>
      <c r="E44" s="36">
        <v>16560</v>
      </c>
      <c r="F44" s="36">
        <v>16855</v>
      </c>
      <c r="G44" s="36">
        <v>17979</v>
      </c>
      <c r="H44" s="36">
        <v>20189</v>
      </c>
      <c r="I44" s="36">
        <v>23990</v>
      </c>
      <c r="J44" s="36">
        <v>25390</v>
      </c>
      <c r="K44" s="189">
        <v>20548</v>
      </c>
    </row>
    <row r="45" spans="1:11" ht="12.75">
      <c r="A45" s="16" t="s">
        <v>81</v>
      </c>
      <c r="B45" s="41">
        <v>14866</v>
      </c>
      <c r="C45" s="36">
        <v>14964</v>
      </c>
      <c r="D45" s="36">
        <v>14643</v>
      </c>
      <c r="E45" s="36">
        <v>16803</v>
      </c>
      <c r="F45" s="36">
        <v>15012</v>
      </c>
      <c r="G45" s="36">
        <v>16185</v>
      </c>
      <c r="H45" s="36">
        <v>19115</v>
      </c>
      <c r="I45" s="36">
        <v>20971</v>
      </c>
      <c r="J45" s="36">
        <v>20231</v>
      </c>
      <c r="K45" s="189">
        <v>16280</v>
      </c>
    </row>
    <row r="46" spans="1:11" ht="12.75">
      <c r="A46" s="16" t="s">
        <v>107</v>
      </c>
      <c r="B46" s="41">
        <v>11326</v>
      </c>
      <c r="C46" s="36">
        <v>10674</v>
      </c>
      <c r="D46" s="36">
        <v>11256</v>
      </c>
      <c r="E46" s="36">
        <v>15557</v>
      </c>
      <c r="F46" s="36">
        <v>15272</v>
      </c>
      <c r="G46" s="36">
        <v>13106</v>
      </c>
      <c r="H46" s="36">
        <v>16542</v>
      </c>
      <c r="I46" s="36">
        <v>18510</v>
      </c>
      <c r="J46" s="36">
        <v>17636</v>
      </c>
      <c r="K46" s="189">
        <v>21322</v>
      </c>
    </row>
    <row r="47" spans="1:11" ht="12.75">
      <c r="A47" s="16" t="s">
        <v>83</v>
      </c>
      <c r="B47" s="41">
        <v>12473</v>
      </c>
      <c r="C47" s="36">
        <v>12752</v>
      </c>
      <c r="D47" s="36">
        <v>12717</v>
      </c>
      <c r="E47" s="36">
        <v>15429</v>
      </c>
      <c r="F47" s="36">
        <v>14735</v>
      </c>
      <c r="G47" s="36">
        <v>12996</v>
      </c>
      <c r="H47" s="36">
        <v>16601</v>
      </c>
      <c r="I47" s="36">
        <v>20720</v>
      </c>
      <c r="J47" s="36">
        <v>18721</v>
      </c>
      <c r="K47" s="189">
        <v>16794</v>
      </c>
    </row>
    <row r="48" spans="1:11" ht="12.75">
      <c r="A48" s="16" t="s">
        <v>84</v>
      </c>
      <c r="B48" s="41">
        <v>12628</v>
      </c>
      <c r="C48" s="36">
        <v>12268</v>
      </c>
      <c r="D48" s="36">
        <v>12280</v>
      </c>
      <c r="E48" s="36">
        <v>15327</v>
      </c>
      <c r="F48" s="36">
        <v>15827</v>
      </c>
      <c r="G48" s="36">
        <v>16260</v>
      </c>
      <c r="H48" s="36">
        <v>13457</v>
      </c>
      <c r="I48" s="36">
        <v>17238</v>
      </c>
      <c r="J48" s="36">
        <v>19671</v>
      </c>
      <c r="K48" s="189">
        <v>21442</v>
      </c>
    </row>
    <row r="49" spans="1:11" ht="12.75">
      <c r="A49" s="16" t="s">
        <v>85</v>
      </c>
      <c r="B49" s="41">
        <v>13614</v>
      </c>
      <c r="C49" s="36">
        <v>16444</v>
      </c>
      <c r="D49" s="36">
        <v>15441</v>
      </c>
      <c r="E49" s="36">
        <v>18549</v>
      </c>
      <c r="F49" s="36">
        <v>19559</v>
      </c>
      <c r="G49" s="36">
        <v>21189</v>
      </c>
      <c r="H49" s="36">
        <v>21043</v>
      </c>
      <c r="I49" s="36">
        <v>27733</v>
      </c>
      <c r="J49" s="36">
        <v>30162</v>
      </c>
      <c r="K49" s="189">
        <v>28140</v>
      </c>
    </row>
    <row r="50" spans="1:11" ht="12.75">
      <c r="A50" s="16"/>
      <c r="B50" s="41"/>
      <c r="C50" s="36"/>
      <c r="D50" s="36"/>
      <c r="E50" s="36"/>
      <c r="F50" s="36"/>
      <c r="G50" s="36"/>
      <c r="H50" s="36"/>
      <c r="I50" s="36"/>
      <c r="J50" s="36"/>
      <c r="K50" s="179"/>
    </row>
    <row r="51" spans="1:11" ht="13.5" thickBot="1">
      <c r="A51" s="13"/>
      <c r="B51" s="47"/>
      <c r="C51" s="39"/>
      <c r="D51" s="39"/>
      <c r="E51" s="39"/>
      <c r="F51" s="39"/>
      <c r="G51" s="39"/>
      <c r="H51" s="39"/>
      <c r="I51" s="39"/>
      <c r="J51" s="39"/>
      <c r="K51" s="160"/>
    </row>
  </sheetData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portrait" scale="79" r:id="rId1"/>
  <headerFooter alignWithMargins="0">
    <oddFooter>&amp;CAnuario Estadístico 2000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B8" sqref="B8:K24"/>
    </sheetView>
  </sheetViews>
  <sheetFormatPr defaultColWidth="9.140625" defaultRowHeight="12.75"/>
  <cols>
    <col min="1" max="1" width="11.421875" style="0" customWidth="1"/>
    <col min="2" max="2" width="10.57421875" style="0" customWidth="1"/>
    <col min="3" max="3" width="10.00390625" style="0" customWidth="1"/>
    <col min="4" max="4" width="9.57421875" style="0" customWidth="1"/>
    <col min="5" max="5" width="10.28125" style="0" customWidth="1"/>
    <col min="6" max="7" width="10.140625" style="0" customWidth="1"/>
    <col min="8" max="8" width="10.28125" style="0" customWidth="1"/>
    <col min="9" max="10" width="9.57421875" style="0" customWidth="1"/>
    <col min="11" max="11" width="10.00390625" style="0" customWidth="1"/>
    <col min="12" max="16384" width="11.421875" style="0" customWidth="1"/>
  </cols>
  <sheetData>
    <row r="1" spans="1:11" ht="12.75">
      <c r="A1" s="1" t="s">
        <v>124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2.75">
      <c r="A2" s="1" t="s">
        <v>129</v>
      </c>
      <c r="B2" s="1"/>
      <c r="C2" s="1"/>
      <c r="D2" s="1"/>
      <c r="E2" s="2"/>
      <c r="F2" s="2"/>
      <c r="G2" s="2"/>
      <c r="H2" s="2"/>
      <c r="I2" s="2"/>
      <c r="J2" s="2"/>
      <c r="K2" s="2"/>
    </row>
    <row r="3" spans="1:11" ht="12.75">
      <c r="A3" s="1" t="s">
        <v>482</v>
      </c>
      <c r="B3" s="1"/>
      <c r="C3" s="1"/>
      <c r="D3" s="1"/>
      <c r="E3" s="2"/>
      <c r="F3" s="2"/>
      <c r="G3" s="2"/>
      <c r="H3" s="2"/>
      <c r="I3" s="2"/>
      <c r="J3" s="2"/>
      <c r="K3" s="2"/>
    </row>
    <row r="4" spans="1:11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</row>
    <row r="5" spans="1:12" ht="12.75">
      <c r="A5" s="19" t="s">
        <v>62</v>
      </c>
      <c r="B5" s="32"/>
      <c r="C5" s="27"/>
      <c r="D5" s="27"/>
      <c r="E5" s="27"/>
      <c r="F5" s="27"/>
      <c r="G5" s="27"/>
      <c r="H5" s="27"/>
      <c r="I5" s="27"/>
      <c r="J5" s="27"/>
      <c r="K5" s="28"/>
      <c r="L5" s="58"/>
    </row>
    <row r="6" spans="1:12" ht="12.75">
      <c r="A6" s="21" t="s">
        <v>63</v>
      </c>
      <c r="B6" s="21">
        <v>1991</v>
      </c>
      <c r="C6" s="8">
        <f>+B6+1</f>
        <v>1992</v>
      </c>
      <c r="D6" s="8">
        <f aca="true" t="shared" si="0" ref="D6:K6">+C6+1</f>
        <v>1993</v>
      </c>
      <c r="E6" s="8">
        <f t="shared" si="0"/>
        <v>1994</v>
      </c>
      <c r="F6" s="8">
        <f t="shared" si="0"/>
        <v>1995</v>
      </c>
      <c r="G6" s="8">
        <f t="shared" si="0"/>
        <v>1996</v>
      </c>
      <c r="H6" s="8">
        <f t="shared" si="0"/>
        <v>1997</v>
      </c>
      <c r="I6" s="8">
        <f t="shared" si="0"/>
        <v>1998</v>
      </c>
      <c r="J6" s="8">
        <f t="shared" si="0"/>
        <v>1999</v>
      </c>
      <c r="K6" s="33">
        <f t="shared" si="0"/>
        <v>2000</v>
      </c>
      <c r="L6" s="8"/>
    </row>
    <row r="7" spans="1:12" ht="13.5" thickBot="1">
      <c r="A7" s="16"/>
      <c r="B7" s="21"/>
      <c r="C7" s="8"/>
      <c r="D7" s="8"/>
      <c r="E7" s="8"/>
      <c r="F7" s="8"/>
      <c r="G7" s="8"/>
      <c r="H7" s="8"/>
      <c r="I7" s="8"/>
      <c r="J7" s="8"/>
      <c r="K7" s="17"/>
      <c r="L7" s="58"/>
    </row>
    <row r="8" spans="1:12" ht="12.75">
      <c r="A8" s="59"/>
      <c r="B8" s="53"/>
      <c r="C8" s="54"/>
      <c r="D8" s="54"/>
      <c r="E8" s="54"/>
      <c r="F8" s="54"/>
      <c r="G8" s="54"/>
      <c r="H8" s="54"/>
      <c r="I8" s="54"/>
      <c r="J8" s="54"/>
      <c r="K8" s="56"/>
      <c r="L8" s="58"/>
    </row>
    <row r="9" spans="1:12" ht="12.75">
      <c r="A9" s="175" t="s">
        <v>16</v>
      </c>
      <c r="B9" s="43">
        <f aca="true" t="shared" si="1" ref="B9:K9">SUM(B11:B22)</f>
        <v>3046</v>
      </c>
      <c r="C9" s="35">
        <f t="shared" si="1"/>
        <v>3131</v>
      </c>
      <c r="D9" s="35">
        <f t="shared" si="1"/>
        <v>3958</v>
      </c>
      <c r="E9" s="35">
        <f t="shared" si="1"/>
        <v>4824</v>
      </c>
      <c r="F9" s="35">
        <f t="shared" si="1"/>
        <v>5576</v>
      </c>
      <c r="G9" s="35">
        <f t="shared" si="1"/>
        <v>5860</v>
      </c>
      <c r="H9" s="35">
        <f t="shared" si="1"/>
        <v>6855</v>
      </c>
      <c r="I9" s="35">
        <f t="shared" si="1"/>
        <v>7208</v>
      </c>
      <c r="J9" s="35">
        <f t="shared" si="1"/>
        <v>9951</v>
      </c>
      <c r="K9" s="79">
        <f t="shared" si="1"/>
        <v>23449</v>
      </c>
      <c r="L9" s="58"/>
    </row>
    <row r="10" spans="1:12" ht="12.75">
      <c r="A10" s="16"/>
      <c r="B10" s="41"/>
      <c r="C10" s="36"/>
      <c r="D10" s="36"/>
      <c r="E10" s="36"/>
      <c r="F10" s="36"/>
      <c r="G10" s="11"/>
      <c r="H10" s="11"/>
      <c r="I10" s="11"/>
      <c r="J10" s="11"/>
      <c r="K10" s="179"/>
      <c r="L10" s="58"/>
    </row>
    <row r="11" spans="1:12" ht="12.75">
      <c r="A11" s="16" t="s">
        <v>74</v>
      </c>
      <c r="B11" s="41">
        <v>151</v>
      </c>
      <c r="C11" s="36">
        <v>323</v>
      </c>
      <c r="D11" s="36">
        <v>500</v>
      </c>
      <c r="E11" s="36">
        <v>1896</v>
      </c>
      <c r="F11" s="36">
        <v>1109</v>
      </c>
      <c r="G11" s="36">
        <v>705</v>
      </c>
      <c r="H11" s="36">
        <v>1213</v>
      </c>
      <c r="I11" s="36">
        <v>1291</v>
      </c>
      <c r="J11" s="36">
        <v>2663</v>
      </c>
      <c r="K11" s="189">
        <v>2766</v>
      </c>
      <c r="L11" s="58"/>
    </row>
    <row r="12" spans="1:12" ht="12.75">
      <c r="A12" s="16" t="s">
        <v>75</v>
      </c>
      <c r="B12" s="41">
        <v>335</v>
      </c>
      <c r="C12" s="36">
        <v>506</v>
      </c>
      <c r="D12" s="36">
        <v>500</v>
      </c>
      <c r="E12" s="36">
        <v>249</v>
      </c>
      <c r="F12" s="36">
        <v>971</v>
      </c>
      <c r="G12" s="36">
        <v>826</v>
      </c>
      <c r="H12" s="36">
        <v>1504</v>
      </c>
      <c r="I12" s="36">
        <v>1842</v>
      </c>
      <c r="J12" s="36">
        <v>2135</v>
      </c>
      <c r="K12" s="189">
        <v>2218</v>
      </c>
      <c r="L12" s="58"/>
    </row>
    <row r="13" spans="1:12" ht="12.75">
      <c r="A13" s="16" t="s">
        <v>76</v>
      </c>
      <c r="B13" s="41">
        <v>635</v>
      </c>
      <c r="C13" s="36">
        <v>364</v>
      </c>
      <c r="D13" s="36">
        <v>925</v>
      </c>
      <c r="E13" s="36">
        <v>404</v>
      </c>
      <c r="F13" s="36">
        <v>438</v>
      </c>
      <c r="G13" s="36">
        <v>1235</v>
      </c>
      <c r="H13" s="36">
        <v>988</v>
      </c>
      <c r="I13" s="36">
        <v>1684</v>
      </c>
      <c r="J13" s="36">
        <v>2211</v>
      </c>
      <c r="K13" s="189">
        <v>2754</v>
      </c>
      <c r="L13" s="58"/>
    </row>
    <row r="14" spans="1:12" ht="12.75">
      <c r="A14" s="16" t="s">
        <v>77</v>
      </c>
      <c r="B14" s="41">
        <v>247</v>
      </c>
      <c r="C14" s="36">
        <v>279</v>
      </c>
      <c r="D14" s="36">
        <v>346</v>
      </c>
      <c r="E14" s="36">
        <v>346</v>
      </c>
      <c r="F14" s="36">
        <v>474</v>
      </c>
      <c r="G14" s="36">
        <v>765</v>
      </c>
      <c r="H14" s="36">
        <v>418</v>
      </c>
      <c r="I14" s="36">
        <v>861</v>
      </c>
      <c r="J14" s="36">
        <v>1264</v>
      </c>
      <c r="K14" s="189">
        <v>1648</v>
      </c>
      <c r="L14" s="58"/>
    </row>
    <row r="15" spans="1:12" ht="12.75">
      <c r="A15" s="16" t="s">
        <v>78</v>
      </c>
      <c r="B15" s="41">
        <v>285</v>
      </c>
      <c r="C15" s="36">
        <v>260</v>
      </c>
      <c r="D15" s="36">
        <v>364</v>
      </c>
      <c r="E15" s="36">
        <v>242</v>
      </c>
      <c r="F15" s="36">
        <v>156</v>
      </c>
      <c r="G15" s="36">
        <v>260</v>
      </c>
      <c r="H15" s="36">
        <v>495</v>
      </c>
      <c r="I15" s="36">
        <v>277</v>
      </c>
      <c r="J15" s="36">
        <v>118</v>
      </c>
      <c r="K15" s="189">
        <v>138</v>
      </c>
      <c r="L15" s="58"/>
    </row>
    <row r="16" spans="1:12" ht="12.75">
      <c r="A16" s="16" t="s">
        <v>79</v>
      </c>
      <c r="B16" s="41">
        <v>137</v>
      </c>
      <c r="C16" s="36">
        <v>174</v>
      </c>
      <c r="D16" s="36">
        <v>250</v>
      </c>
      <c r="E16" s="36">
        <v>174</v>
      </c>
      <c r="F16" s="36">
        <v>175</v>
      </c>
      <c r="G16" s="36">
        <v>101</v>
      </c>
      <c r="H16" s="36">
        <v>163</v>
      </c>
      <c r="I16" s="36">
        <v>192</v>
      </c>
      <c r="J16" s="36">
        <v>69</v>
      </c>
      <c r="K16" s="189">
        <v>433</v>
      </c>
      <c r="L16" s="58"/>
    </row>
    <row r="17" spans="1:12" ht="12.75">
      <c r="A17" s="16" t="s">
        <v>80</v>
      </c>
      <c r="B17" s="41">
        <v>201</v>
      </c>
      <c r="C17" s="36">
        <v>109</v>
      </c>
      <c r="D17" s="36">
        <v>76</v>
      </c>
      <c r="E17" s="36">
        <v>102</v>
      </c>
      <c r="F17" s="36">
        <v>73</v>
      </c>
      <c r="G17" s="36">
        <v>135</v>
      </c>
      <c r="H17" s="36">
        <v>135</v>
      </c>
      <c r="I17" s="36">
        <v>141</v>
      </c>
      <c r="J17" s="36">
        <v>76</v>
      </c>
      <c r="K17" s="189">
        <v>214</v>
      </c>
      <c r="L17" s="58"/>
    </row>
    <row r="18" spans="1:12" ht="12.75">
      <c r="A18" s="16" t="s">
        <v>81</v>
      </c>
      <c r="B18" s="41">
        <v>158</v>
      </c>
      <c r="C18" s="36">
        <v>292</v>
      </c>
      <c r="D18" s="36">
        <v>105</v>
      </c>
      <c r="E18" s="36">
        <v>84</v>
      </c>
      <c r="F18" s="36">
        <v>84</v>
      </c>
      <c r="G18" s="36">
        <v>113</v>
      </c>
      <c r="H18" s="36">
        <v>138</v>
      </c>
      <c r="I18" s="36">
        <v>126</v>
      </c>
      <c r="J18" s="36">
        <v>112</v>
      </c>
      <c r="K18" s="189">
        <v>539</v>
      </c>
      <c r="L18" s="58"/>
    </row>
    <row r="19" spans="1:12" ht="12.75">
      <c r="A19" s="16" t="s">
        <v>107</v>
      </c>
      <c r="B19" s="41">
        <v>117</v>
      </c>
      <c r="C19" s="36">
        <v>88</v>
      </c>
      <c r="D19" s="36">
        <v>133</v>
      </c>
      <c r="E19" s="36">
        <v>108</v>
      </c>
      <c r="F19" s="36">
        <v>107</v>
      </c>
      <c r="G19" s="36">
        <v>131</v>
      </c>
      <c r="H19" s="36">
        <v>103</v>
      </c>
      <c r="I19" s="36">
        <v>74</v>
      </c>
      <c r="J19" s="36">
        <v>142</v>
      </c>
      <c r="K19" s="189">
        <v>159</v>
      </c>
      <c r="L19" s="58"/>
    </row>
    <row r="20" spans="1:12" ht="12.75">
      <c r="A20" s="16" t="s">
        <v>83</v>
      </c>
      <c r="B20" s="41">
        <v>134</v>
      </c>
      <c r="C20" s="36">
        <v>128</v>
      </c>
      <c r="D20" s="36">
        <v>161</v>
      </c>
      <c r="E20" s="36">
        <v>200</v>
      </c>
      <c r="F20" s="36">
        <v>203</v>
      </c>
      <c r="G20" s="36">
        <v>190</v>
      </c>
      <c r="H20" s="36">
        <v>298</v>
      </c>
      <c r="I20" s="36">
        <v>58</v>
      </c>
      <c r="J20" s="36">
        <v>233</v>
      </c>
      <c r="K20" s="189">
        <v>1923</v>
      </c>
      <c r="L20" s="58"/>
    </row>
    <row r="21" spans="1:12" ht="12.75">
      <c r="A21" s="16" t="s">
        <v>84</v>
      </c>
      <c r="B21" s="41">
        <v>239</v>
      </c>
      <c r="C21" s="36">
        <v>208</v>
      </c>
      <c r="D21" s="36">
        <v>245</v>
      </c>
      <c r="E21" s="36">
        <v>276</v>
      </c>
      <c r="F21" s="36">
        <v>1591</v>
      </c>
      <c r="G21" s="36">
        <v>297</v>
      </c>
      <c r="H21" s="36">
        <v>281</v>
      </c>
      <c r="I21" s="36">
        <v>100</v>
      </c>
      <c r="J21" s="36">
        <v>295</v>
      </c>
      <c r="K21" s="189">
        <v>5219</v>
      </c>
      <c r="L21" s="58"/>
    </row>
    <row r="22" spans="1:12" ht="12.75">
      <c r="A22" s="16" t="s">
        <v>85</v>
      </c>
      <c r="B22" s="41">
        <v>407</v>
      </c>
      <c r="C22" s="36">
        <v>400</v>
      </c>
      <c r="D22" s="36">
        <v>353</v>
      </c>
      <c r="E22" s="36">
        <v>743</v>
      </c>
      <c r="F22" s="36">
        <v>195</v>
      </c>
      <c r="G22" s="36">
        <v>1102</v>
      </c>
      <c r="H22" s="36">
        <v>1119</v>
      </c>
      <c r="I22" s="36">
        <v>562</v>
      </c>
      <c r="J22" s="36">
        <v>633</v>
      </c>
      <c r="K22" s="189">
        <v>5438</v>
      </c>
      <c r="L22" s="58"/>
    </row>
    <row r="23" spans="1:12" ht="12.75">
      <c r="A23" s="16"/>
      <c r="B23" s="41"/>
      <c r="C23" s="36"/>
      <c r="D23" s="36"/>
      <c r="E23" s="36"/>
      <c r="F23" s="36"/>
      <c r="G23" s="36"/>
      <c r="H23" s="36"/>
      <c r="I23" s="36"/>
      <c r="J23" s="36"/>
      <c r="K23" s="42"/>
      <c r="L23" s="58"/>
    </row>
    <row r="24" spans="1:12" ht="13.5" thickBot="1">
      <c r="A24" s="13"/>
      <c r="B24" s="47"/>
      <c r="C24" s="39"/>
      <c r="D24" s="39"/>
      <c r="E24" s="39"/>
      <c r="F24" s="39"/>
      <c r="G24" s="39"/>
      <c r="H24" s="39"/>
      <c r="I24" s="39"/>
      <c r="J24" s="39"/>
      <c r="K24" s="52"/>
      <c r="L24" s="58"/>
    </row>
  </sheetData>
  <printOptions horizontalCentered="1" verticalCentered="1"/>
  <pageMargins left="0.3937007874015748" right="0.3937007874015748" top="0.03937007874015748" bottom="0.3937007874015748" header="0.31496062992125984" footer="0.35433070866141736"/>
  <pageSetup fitToHeight="1" fitToWidth="1" horizontalDpi="180" verticalDpi="180" orientation="landscape" r:id="rId1"/>
  <headerFooter alignWithMargins="0">
    <oddFooter>&amp;CAnuario Estadístico 2000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workbookViewId="0" topLeftCell="A6">
      <selection activeCell="B9" sqref="B9:D20"/>
    </sheetView>
  </sheetViews>
  <sheetFormatPr defaultColWidth="9.140625" defaultRowHeight="12.75"/>
  <cols>
    <col min="1" max="16384" width="11.421875" style="0" customWidth="1"/>
  </cols>
  <sheetData>
    <row r="1" spans="1:5" ht="12.75">
      <c r="A1" s="84" t="s">
        <v>126</v>
      </c>
      <c r="B1" s="84"/>
      <c r="C1" s="84"/>
      <c r="D1" s="84"/>
      <c r="E1" s="60"/>
    </row>
    <row r="2" spans="1:5" ht="12.75">
      <c r="A2" s="84" t="s">
        <v>133</v>
      </c>
      <c r="B2" s="84"/>
      <c r="C2" s="84"/>
      <c r="D2" s="84"/>
      <c r="E2" s="60"/>
    </row>
    <row r="3" spans="1:5" ht="12.75">
      <c r="A3" s="84" t="s">
        <v>483</v>
      </c>
      <c r="B3" s="84"/>
      <c r="C3" s="84"/>
      <c r="D3" s="84"/>
      <c r="E3" s="60"/>
    </row>
    <row r="4" spans="1:5" ht="12.75">
      <c r="A4" s="84" t="s">
        <v>390</v>
      </c>
      <c r="B4" s="84"/>
      <c r="C4" s="84"/>
      <c r="D4" s="84"/>
      <c r="E4" s="60"/>
    </row>
    <row r="5" spans="1:5" ht="13.5" thickBot="1">
      <c r="A5" s="80"/>
      <c r="B5" s="80"/>
      <c r="C5" s="80"/>
      <c r="D5" s="80"/>
      <c r="E5" s="11"/>
    </row>
    <row r="6" spans="1:5" ht="13.5" thickBot="1">
      <c r="A6" s="26"/>
      <c r="B6" s="27"/>
      <c r="C6" s="27" t="s">
        <v>134</v>
      </c>
      <c r="D6" s="27"/>
      <c r="E6" s="26" t="s">
        <v>62</v>
      </c>
    </row>
    <row r="7" spans="1:5" ht="12.75">
      <c r="A7" s="7" t="s">
        <v>135</v>
      </c>
      <c r="B7" s="32" t="s">
        <v>484</v>
      </c>
      <c r="C7" s="27" t="s">
        <v>108</v>
      </c>
      <c r="D7" s="28" t="s">
        <v>462</v>
      </c>
      <c r="E7" s="7" t="s">
        <v>16</v>
      </c>
    </row>
    <row r="8" spans="1:5" ht="13.5" thickBot="1">
      <c r="A8" s="7"/>
      <c r="B8" s="16"/>
      <c r="C8" s="11"/>
      <c r="D8" s="17"/>
      <c r="E8" s="12"/>
    </row>
    <row r="9" spans="1:5" ht="12.75">
      <c r="A9" s="32"/>
      <c r="B9" s="59"/>
      <c r="C9" s="5"/>
      <c r="D9" s="56"/>
      <c r="E9" s="56"/>
    </row>
    <row r="10" spans="1:5" ht="12.75">
      <c r="A10" s="21">
        <v>1991</v>
      </c>
      <c r="B10" s="145">
        <v>70.1</v>
      </c>
      <c r="C10" s="67">
        <v>29.3</v>
      </c>
      <c r="D10" s="63">
        <v>0.6</v>
      </c>
      <c r="E10" s="63">
        <f>SUM(B10:D10)</f>
        <v>99.99999999999999</v>
      </c>
    </row>
    <row r="11" spans="1:5" ht="12.75">
      <c r="A11" s="21">
        <f>+A10+1</f>
        <v>1992</v>
      </c>
      <c r="B11" s="145">
        <v>72.6</v>
      </c>
      <c r="C11" s="67">
        <v>26.9</v>
      </c>
      <c r="D11" s="63">
        <v>0.5</v>
      </c>
      <c r="E11" s="63">
        <f aca="true" t="shared" si="0" ref="E11:E19">SUM(B11:D11)</f>
        <v>100</v>
      </c>
    </row>
    <row r="12" spans="1:5" ht="12.75">
      <c r="A12" s="21">
        <f aca="true" t="shared" si="1" ref="A12:A19">+A11+1</f>
        <v>1993</v>
      </c>
      <c r="B12" s="145">
        <v>74.7</v>
      </c>
      <c r="C12" s="67">
        <v>24.7</v>
      </c>
      <c r="D12" s="63">
        <v>0.6</v>
      </c>
      <c r="E12" s="63">
        <f t="shared" si="0"/>
        <v>100</v>
      </c>
    </row>
    <row r="13" spans="1:5" ht="12.75">
      <c r="A13" s="21">
        <f t="shared" si="1"/>
        <v>1994</v>
      </c>
      <c r="B13" s="145">
        <v>73.5</v>
      </c>
      <c r="C13" s="67">
        <v>25.9</v>
      </c>
      <c r="D13" s="63">
        <v>0.6</v>
      </c>
      <c r="E13" s="63">
        <f t="shared" si="0"/>
        <v>100</v>
      </c>
    </row>
    <row r="14" spans="1:5" ht="12.75">
      <c r="A14" s="21">
        <f t="shared" si="1"/>
        <v>1995</v>
      </c>
      <c r="B14" s="145">
        <v>74.1</v>
      </c>
      <c r="C14" s="67">
        <v>25.2</v>
      </c>
      <c r="D14" s="63">
        <v>0.7</v>
      </c>
      <c r="E14" s="63">
        <f t="shared" si="0"/>
        <v>100</v>
      </c>
    </row>
    <row r="15" spans="1:5" ht="12.75">
      <c r="A15" s="21">
        <f t="shared" si="1"/>
        <v>1996</v>
      </c>
      <c r="B15" s="145">
        <v>71.7</v>
      </c>
      <c r="C15" s="8">
        <v>27.6</v>
      </c>
      <c r="D15" s="33">
        <v>0.7</v>
      </c>
      <c r="E15" s="63">
        <f t="shared" si="0"/>
        <v>100.00000000000001</v>
      </c>
    </row>
    <row r="16" spans="1:5" ht="12.75">
      <c r="A16" s="21">
        <f t="shared" si="1"/>
        <v>1997</v>
      </c>
      <c r="B16" s="145">
        <v>71.7</v>
      </c>
      <c r="C16" s="8">
        <v>27.5</v>
      </c>
      <c r="D16" s="33">
        <v>0.8</v>
      </c>
      <c r="E16" s="63">
        <f t="shared" si="0"/>
        <v>100</v>
      </c>
    </row>
    <row r="17" spans="1:5" ht="12.75">
      <c r="A17" s="21">
        <f t="shared" si="1"/>
        <v>1998</v>
      </c>
      <c r="B17" s="145">
        <v>71</v>
      </c>
      <c r="C17" s="8">
        <v>28.2</v>
      </c>
      <c r="D17" s="33">
        <v>0.8</v>
      </c>
      <c r="E17" s="63">
        <f t="shared" si="0"/>
        <v>100</v>
      </c>
    </row>
    <row r="18" spans="1:5" ht="12.75">
      <c r="A18" s="21">
        <f t="shared" si="1"/>
        <v>1999</v>
      </c>
      <c r="B18" s="145">
        <v>71.2</v>
      </c>
      <c r="C18" s="8">
        <v>27.9</v>
      </c>
      <c r="D18" s="33">
        <v>0.9</v>
      </c>
      <c r="E18" s="63">
        <f t="shared" si="0"/>
        <v>100</v>
      </c>
    </row>
    <row r="19" spans="1:5" ht="12.75">
      <c r="A19" s="21">
        <f t="shared" si="1"/>
        <v>2000</v>
      </c>
      <c r="B19" s="146">
        <v>73.6</v>
      </c>
      <c r="C19" s="109">
        <v>24.2</v>
      </c>
      <c r="D19" s="190">
        <v>2.2</v>
      </c>
      <c r="E19" s="63">
        <f t="shared" si="0"/>
        <v>100</v>
      </c>
    </row>
    <row r="20" spans="1:5" ht="13.5" thickBot="1">
      <c r="A20" s="34" t="s">
        <v>62</v>
      </c>
      <c r="B20" s="176" t="s">
        <v>62</v>
      </c>
      <c r="C20" s="30" t="s">
        <v>62</v>
      </c>
      <c r="D20" s="31" t="s">
        <v>62</v>
      </c>
      <c r="E20" s="302" t="s">
        <v>62</v>
      </c>
    </row>
  </sheetData>
  <printOptions horizontalCentered="1" verticalCentered="1"/>
  <pageMargins left="0.3937007874015748" right="0.3937007874015748" top="0.4330708661417323" bottom="0.5905511811023623" header="0.5118110236220472" footer="0.5511811023622047"/>
  <pageSetup fitToHeight="1" fitToWidth="1" horizontalDpi="180" verticalDpi="180" orientation="portrait" r:id="rId1"/>
  <headerFooter alignWithMargins="0">
    <oddFooter>&amp;CAnuario Estadístico 2000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 topLeftCell="A2">
      <selection activeCell="B10" sqref="B10:C21"/>
    </sheetView>
  </sheetViews>
  <sheetFormatPr defaultColWidth="9.140625" defaultRowHeight="12.75"/>
  <cols>
    <col min="1" max="1" width="11.421875" style="0" customWidth="1"/>
    <col min="2" max="2" width="9.8515625" style="0" customWidth="1"/>
    <col min="3" max="3" width="8.28125" style="0" customWidth="1"/>
    <col min="4" max="4" width="9.8515625" style="0" customWidth="1"/>
    <col min="5" max="5" width="8.28125" style="0" customWidth="1"/>
    <col min="6" max="6" width="9.8515625" style="0" customWidth="1"/>
    <col min="7" max="7" width="8.28125" style="0" customWidth="1"/>
    <col min="8" max="8" width="9.8515625" style="0" customWidth="1"/>
    <col min="9" max="9" width="8.28125" style="0" customWidth="1"/>
    <col min="10" max="16384" width="11.421875" style="0" customWidth="1"/>
  </cols>
  <sheetData>
    <row r="1" spans="1:9" ht="12.75">
      <c r="A1" s="1" t="s">
        <v>127</v>
      </c>
      <c r="B1" s="1"/>
      <c r="C1" s="1"/>
      <c r="D1" s="1"/>
      <c r="E1" s="1"/>
      <c r="F1" s="1"/>
      <c r="G1" s="1"/>
      <c r="H1" s="1"/>
      <c r="I1" s="2"/>
    </row>
    <row r="2" spans="1:9" ht="12.75">
      <c r="A2" s="1" t="s">
        <v>138</v>
      </c>
      <c r="B2" s="1"/>
      <c r="C2" s="1"/>
      <c r="D2" s="1"/>
      <c r="E2" s="1"/>
      <c r="F2" s="1"/>
      <c r="G2" s="1"/>
      <c r="H2" s="1"/>
      <c r="I2" s="2"/>
    </row>
    <row r="3" spans="1:9" ht="12.75">
      <c r="A3" s="1" t="s">
        <v>485</v>
      </c>
      <c r="B3" s="1"/>
      <c r="C3" s="1"/>
      <c r="D3" s="1"/>
      <c r="E3" s="1"/>
      <c r="F3" s="1"/>
      <c r="G3" s="1"/>
      <c r="H3" s="1"/>
      <c r="I3" s="2"/>
    </row>
    <row r="4" spans="1:9" ht="12.75">
      <c r="A4" s="2"/>
      <c r="B4" s="1"/>
      <c r="C4" s="1"/>
      <c r="D4" s="1"/>
      <c r="E4" s="1"/>
      <c r="F4" s="1"/>
      <c r="G4" s="1"/>
      <c r="H4" s="1"/>
      <c r="I4" s="2"/>
    </row>
    <row r="5" spans="1:9" ht="13.5" thickBot="1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6"/>
      <c r="B6" s="59"/>
      <c r="C6" s="56"/>
      <c r="D6" s="59"/>
      <c r="E6" s="56"/>
      <c r="F6" s="59"/>
      <c r="G6" s="56"/>
      <c r="H6" s="59"/>
      <c r="I6" s="56"/>
    </row>
    <row r="7" spans="1:9" ht="13.5" thickBot="1">
      <c r="A7" s="12"/>
      <c r="B7" s="22" t="s">
        <v>484</v>
      </c>
      <c r="C7" s="23"/>
      <c r="D7" s="22" t="s">
        <v>108</v>
      </c>
      <c r="E7" s="23"/>
      <c r="F7" s="22" t="s">
        <v>462</v>
      </c>
      <c r="G7" s="23"/>
      <c r="H7" s="24" t="s">
        <v>16</v>
      </c>
      <c r="I7" s="25"/>
    </row>
    <row r="8" spans="1:9" ht="12.75">
      <c r="A8" s="21" t="s">
        <v>135</v>
      </c>
      <c r="B8" s="32" t="s">
        <v>139</v>
      </c>
      <c r="C8" s="28" t="s">
        <v>140</v>
      </c>
      <c r="D8" s="27" t="s">
        <v>139</v>
      </c>
      <c r="E8" s="28" t="s">
        <v>141</v>
      </c>
      <c r="F8" s="32" t="s">
        <v>139</v>
      </c>
      <c r="G8" s="28" t="s">
        <v>141</v>
      </c>
      <c r="H8" s="32" t="s">
        <v>139</v>
      </c>
      <c r="I8" s="28" t="s">
        <v>141</v>
      </c>
    </row>
    <row r="9" spans="1:9" ht="13.5" thickBot="1">
      <c r="A9" s="34"/>
      <c r="B9" s="178"/>
      <c r="C9" s="33" t="s">
        <v>142</v>
      </c>
      <c r="D9" s="147"/>
      <c r="E9" s="31" t="s">
        <v>142</v>
      </c>
      <c r="F9" s="158"/>
      <c r="G9" s="31" t="s">
        <v>142</v>
      </c>
      <c r="H9" s="158"/>
      <c r="I9" s="31" t="s">
        <v>142</v>
      </c>
    </row>
    <row r="10" spans="1:9" ht="12.75">
      <c r="A10" s="21"/>
      <c r="B10" s="303"/>
      <c r="C10" s="304"/>
      <c r="D10" s="36"/>
      <c r="E10" s="45"/>
      <c r="F10" s="41"/>
      <c r="G10" s="45"/>
      <c r="H10" s="36"/>
      <c r="I10" s="45"/>
    </row>
    <row r="11" spans="1:9" ht="12.75">
      <c r="A11" s="21">
        <v>1991</v>
      </c>
      <c r="B11" s="61">
        <v>165493</v>
      </c>
      <c r="C11" s="91">
        <f>+(B11-144329)/144329*100</f>
        <v>14.663719695972397</v>
      </c>
      <c r="D11" s="36">
        <v>6440</v>
      </c>
      <c r="E11" s="45">
        <f>+(D11-4857)/4857*100</f>
        <v>32.59213506279596</v>
      </c>
      <c r="F11" s="41">
        <v>1693</v>
      </c>
      <c r="G11" s="45">
        <f>+(F11-1038)/1038*100</f>
        <v>63.10211946050096</v>
      </c>
      <c r="H11" s="36">
        <f aca="true" t="shared" si="0" ref="H11:H20">+B11+D11+F11</f>
        <v>173626</v>
      </c>
      <c r="I11" s="45">
        <f>+(H11-150224)/150224*100</f>
        <v>15.578070082010864</v>
      </c>
    </row>
    <row r="12" spans="1:9" ht="12.75">
      <c r="A12" s="21">
        <v>1992</v>
      </c>
      <c r="B12" s="61">
        <v>208069</v>
      </c>
      <c r="C12" s="91">
        <f aca="true" t="shared" si="1" ref="C12:C20">+(B12-B11)/B11*100</f>
        <v>25.72676789954862</v>
      </c>
      <c r="D12" s="36">
        <v>7924</v>
      </c>
      <c r="E12" s="45">
        <f aca="true" t="shared" si="2" ref="E12:E20">+(D12-D11)/D11*100</f>
        <v>23.043478260869566</v>
      </c>
      <c r="F12" s="41">
        <v>1700</v>
      </c>
      <c r="G12" s="45">
        <f aca="true" t="shared" si="3" ref="G12:G20">+(F12-F11)/F11*100</f>
        <v>0.4134672179562906</v>
      </c>
      <c r="H12" s="36">
        <f t="shared" si="0"/>
        <v>217693</v>
      </c>
      <c r="I12" s="45">
        <f aca="true" t="shared" si="4" ref="I12:I20">+(H12-H11)/H11*100</f>
        <v>25.380415375577392</v>
      </c>
    </row>
    <row r="13" spans="1:9" ht="12.75">
      <c r="A13" s="21">
        <v>1993</v>
      </c>
      <c r="B13" s="61">
        <v>231746</v>
      </c>
      <c r="C13" s="91">
        <f t="shared" si="1"/>
        <v>11.379398180411306</v>
      </c>
      <c r="D13" s="36">
        <v>8538</v>
      </c>
      <c r="E13" s="45">
        <f t="shared" si="2"/>
        <v>7.748611812216052</v>
      </c>
      <c r="F13" s="41">
        <v>2263</v>
      </c>
      <c r="G13" s="45">
        <f t="shared" si="3"/>
        <v>33.11764705882353</v>
      </c>
      <c r="H13" s="36">
        <f t="shared" si="0"/>
        <v>242547</v>
      </c>
      <c r="I13" s="45">
        <f t="shared" si="4"/>
        <v>11.416995493653907</v>
      </c>
    </row>
    <row r="14" spans="1:9" ht="12.75">
      <c r="A14" s="21">
        <v>1994</v>
      </c>
      <c r="B14" s="61">
        <v>251969</v>
      </c>
      <c r="C14" s="91">
        <f t="shared" si="1"/>
        <v>8.726364209090988</v>
      </c>
      <c r="D14" s="36">
        <v>9491</v>
      </c>
      <c r="E14" s="45">
        <f t="shared" si="2"/>
        <v>11.16186460529398</v>
      </c>
      <c r="F14" s="41">
        <v>2108</v>
      </c>
      <c r="G14" s="45">
        <f t="shared" si="3"/>
        <v>-6.8493150684931505</v>
      </c>
      <c r="H14" s="36">
        <f t="shared" si="0"/>
        <v>263568</v>
      </c>
      <c r="I14" s="45">
        <f t="shared" si="4"/>
        <v>8.666773862385435</v>
      </c>
    </row>
    <row r="15" spans="1:9" ht="12.75">
      <c r="A15" s="21">
        <v>1995</v>
      </c>
      <c r="B15" s="61">
        <v>272151</v>
      </c>
      <c r="C15" s="91">
        <f t="shared" si="1"/>
        <v>8.009715480872647</v>
      </c>
      <c r="D15" s="36">
        <v>11458</v>
      </c>
      <c r="E15" s="45">
        <f t="shared" si="2"/>
        <v>20.724897271098936</v>
      </c>
      <c r="F15" s="41">
        <v>3825</v>
      </c>
      <c r="G15" s="45">
        <f t="shared" si="3"/>
        <v>81.45161290322581</v>
      </c>
      <c r="H15" s="36">
        <f t="shared" si="0"/>
        <v>287434</v>
      </c>
      <c r="I15" s="45">
        <f t="shared" si="4"/>
        <v>9.054968736720696</v>
      </c>
    </row>
    <row r="16" spans="1:9" ht="12.75">
      <c r="A16" s="21">
        <v>1996</v>
      </c>
      <c r="B16" s="61">
        <v>255439</v>
      </c>
      <c r="C16" s="91">
        <f t="shared" si="1"/>
        <v>-6.1407086507122886</v>
      </c>
      <c r="D16" s="62">
        <v>12244</v>
      </c>
      <c r="E16" s="45">
        <f t="shared" si="2"/>
        <v>6.859835922499563</v>
      </c>
      <c r="F16" s="36">
        <v>3637</v>
      </c>
      <c r="G16" s="45">
        <f t="shared" si="3"/>
        <v>-4.915032679738562</v>
      </c>
      <c r="H16" s="36">
        <f t="shared" si="0"/>
        <v>271320</v>
      </c>
      <c r="I16" s="45">
        <f t="shared" si="4"/>
        <v>-5.60615654376309</v>
      </c>
    </row>
    <row r="17" spans="1:9" ht="12.75">
      <c r="A17" s="146">
        <v>1997</v>
      </c>
      <c r="B17" s="61">
        <v>268906</v>
      </c>
      <c r="C17" s="91">
        <f t="shared" si="1"/>
        <v>5.272100188303274</v>
      </c>
      <c r="D17" s="62">
        <v>12050</v>
      </c>
      <c r="E17" s="45">
        <f t="shared" si="2"/>
        <v>-1.5844495262985951</v>
      </c>
      <c r="F17" s="36">
        <v>4396</v>
      </c>
      <c r="G17" s="45">
        <f t="shared" si="3"/>
        <v>20.86884795160847</v>
      </c>
      <c r="H17" s="36">
        <f t="shared" si="0"/>
        <v>285352</v>
      </c>
      <c r="I17" s="45">
        <f t="shared" si="4"/>
        <v>5.171752911690993</v>
      </c>
    </row>
    <row r="18" spans="1:9" ht="12.75">
      <c r="A18" s="21">
        <v>1998</v>
      </c>
      <c r="B18" s="61">
        <v>329042</v>
      </c>
      <c r="C18" s="91">
        <f t="shared" si="1"/>
        <v>22.36320498612898</v>
      </c>
      <c r="D18" s="62">
        <v>13125</v>
      </c>
      <c r="E18" s="45">
        <f t="shared" si="2"/>
        <v>8.921161825726141</v>
      </c>
      <c r="F18" s="36">
        <v>5275</v>
      </c>
      <c r="G18" s="45">
        <f t="shared" si="3"/>
        <v>19.995450409463146</v>
      </c>
      <c r="H18" s="36">
        <f t="shared" si="0"/>
        <v>347442</v>
      </c>
      <c r="I18" s="45">
        <f t="shared" si="4"/>
        <v>21.759090526787965</v>
      </c>
    </row>
    <row r="19" spans="1:9" ht="12.75">
      <c r="A19" s="21">
        <v>1999</v>
      </c>
      <c r="B19" s="61">
        <v>368644</v>
      </c>
      <c r="C19" s="91">
        <f t="shared" si="1"/>
        <v>12.035545614237696</v>
      </c>
      <c r="D19" s="117">
        <v>16585</v>
      </c>
      <c r="E19" s="45">
        <f t="shared" si="2"/>
        <v>26.361904761904764</v>
      </c>
      <c r="F19" s="117">
        <v>7327</v>
      </c>
      <c r="G19" s="45">
        <f t="shared" si="3"/>
        <v>38.90047393364929</v>
      </c>
      <c r="H19" s="36">
        <f t="shared" si="0"/>
        <v>392556</v>
      </c>
      <c r="I19" s="45">
        <f t="shared" si="4"/>
        <v>12.984613259191462</v>
      </c>
    </row>
    <row r="20" spans="1:9" ht="12.75">
      <c r="A20" s="21">
        <v>2000</v>
      </c>
      <c r="B20" s="61">
        <v>396909</v>
      </c>
      <c r="C20" s="91">
        <f t="shared" si="1"/>
        <v>7.667288766397934</v>
      </c>
      <c r="D20" s="117">
        <v>14101</v>
      </c>
      <c r="E20" s="45">
        <f t="shared" si="2"/>
        <v>-14.977389207114863</v>
      </c>
      <c r="F20" s="117">
        <v>18715</v>
      </c>
      <c r="G20" s="45">
        <f t="shared" si="3"/>
        <v>155.42513989354444</v>
      </c>
      <c r="H20" s="36">
        <f t="shared" si="0"/>
        <v>429725</v>
      </c>
      <c r="I20" s="45">
        <f t="shared" si="4"/>
        <v>9.468458003444095</v>
      </c>
    </row>
    <row r="21" spans="1:9" ht="13.5" thickBot="1">
      <c r="A21" s="13"/>
      <c r="B21" s="13"/>
      <c r="C21" s="14"/>
      <c r="D21" s="10"/>
      <c r="E21" s="14"/>
      <c r="F21" s="13"/>
      <c r="G21" s="14"/>
      <c r="H21" s="10"/>
      <c r="I21" s="14"/>
    </row>
    <row r="22" spans="1:9" ht="12.7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2.75">
      <c r="A23" s="18"/>
      <c r="B23" s="18"/>
      <c r="C23" s="18"/>
      <c r="D23" s="18"/>
      <c r="E23" s="18"/>
      <c r="F23" s="18"/>
      <c r="G23" s="18"/>
      <c r="H23" s="18"/>
      <c r="I23" s="18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104"/>
      <c r="B25" s="104"/>
      <c r="C25" s="104"/>
      <c r="D25" s="104"/>
      <c r="E25" s="104"/>
      <c r="F25" s="104"/>
      <c r="G25" s="104"/>
      <c r="H25" s="104"/>
      <c r="I25" s="104"/>
    </row>
    <row r="26" spans="1:9" ht="12.75">
      <c r="A26" s="104"/>
      <c r="B26" s="104"/>
      <c r="C26" s="104"/>
      <c r="D26" s="104"/>
      <c r="E26" s="104"/>
      <c r="F26" s="104"/>
      <c r="G26" s="104"/>
      <c r="H26" s="104"/>
      <c r="I26" s="104"/>
    </row>
    <row r="27" spans="1:9" ht="12.75">
      <c r="A27" s="104"/>
      <c r="B27" s="104"/>
      <c r="C27" s="104"/>
      <c r="D27" s="104"/>
      <c r="E27" s="104"/>
      <c r="F27" s="104"/>
      <c r="G27" s="104"/>
      <c r="H27" s="104"/>
      <c r="I27" s="104"/>
    </row>
    <row r="28" spans="1:9" ht="12.75">
      <c r="A28" s="104"/>
      <c r="B28" s="104"/>
      <c r="C28" s="104"/>
      <c r="D28" s="104"/>
      <c r="E28" s="104"/>
      <c r="F28" s="104"/>
      <c r="G28" s="104"/>
      <c r="H28" s="104"/>
      <c r="I28" s="104"/>
    </row>
    <row r="29" spans="1:9" ht="12.75">
      <c r="A29" s="44"/>
      <c r="B29" s="44"/>
      <c r="C29" s="44"/>
      <c r="D29" s="44"/>
      <c r="E29" s="44"/>
      <c r="F29" s="44"/>
      <c r="G29" s="44"/>
      <c r="H29" s="44"/>
      <c r="I29" s="44"/>
    </row>
    <row r="30" spans="1:9" ht="12.75">
      <c r="A30" s="44"/>
      <c r="B30" s="44"/>
      <c r="C30" s="44"/>
      <c r="D30" s="44"/>
      <c r="E30" s="44"/>
      <c r="F30" s="44"/>
      <c r="G30" s="44"/>
      <c r="H30" s="44"/>
      <c r="I30" s="44"/>
    </row>
    <row r="31" spans="1:9" ht="12.75">
      <c r="A31" s="44"/>
      <c r="B31" s="44"/>
      <c r="C31" s="44"/>
      <c r="D31" s="44"/>
      <c r="E31" s="44"/>
      <c r="F31" s="44"/>
      <c r="G31" s="44"/>
      <c r="H31" s="44"/>
      <c r="I31" s="44"/>
    </row>
    <row r="32" spans="1:9" ht="12.75">
      <c r="A32" s="44"/>
      <c r="B32" s="44"/>
      <c r="C32" s="44"/>
      <c r="D32" s="44"/>
      <c r="E32" s="44"/>
      <c r="F32" s="44"/>
      <c r="G32" s="44"/>
      <c r="H32" s="44"/>
      <c r="I32" s="44"/>
    </row>
    <row r="33" spans="1:9" ht="12.75">
      <c r="A33" s="44"/>
      <c r="B33" s="44"/>
      <c r="C33" s="44"/>
      <c r="D33" s="44"/>
      <c r="E33" s="44"/>
      <c r="F33" s="44"/>
      <c r="G33" s="44"/>
      <c r="H33" s="44"/>
      <c r="I33" s="44"/>
    </row>
    <row r="34" spans="1:9" ht="12.75">
      <c r="A34" s="44"/>
      <c r="B34" s="44"/>
      <c r="C34" s="44"/>
      <c r="D34" s="44"/>
      <c r="E34" s="44"/>
      <c r="F34" s="44"/>
      <c r="G34" s="44"/>
      <c r="H34" s="44"/>
      <c r="I34" s="44"/>
    </row>
    <row r="35" spans="1:9" ht="12.75">
      <c r="A35" s="44"/>
      <c r="B35" s="44"/>
      <c r="C35" s="44"/>
      <c r="D35" s="44"/>
      <c r="E35" s="44"/>
      <c r="F35" s="44"/>
      <c r="G35" s="44"/>
      <c r="H35" s="44"/>
      <c r="I35" s="44"/>
    </row>
    <row r="36" spans="1:9" ht="12.75">
      <c r="A36" s="44"/>
      <c r="B36" s="44"/>
      <c r="C36" s="44"/>
      <c r="D36" s="44"/>
      <c r="E36" s="44"/>
      <c r="F36" s="44"/>
      <c r="G36" s="44"/>
      <c r="H36" s="44"/>
      <c r="I36" s="44"/>
    </row>
    <row r="37" spans="1:9" ht="12.75">
      <c r="A37" s="44"/>
      <c r="B37" s="44"/>
      <c r="C37" s="44"/>
      <c r="D37" s="44"/>
      <c r="E37" s="44"/>
      <c r="F37" s="44"/>
      <c r="G37" s="44"/>
      <c r="H37" s="44"/>
      <c r="I37" s="44"/>
    </row>
    <row r="38" spans="1:9" ht="12.75">
      <c r="A38" s="44"/>
      <c r="B38" s="44"/>
      <c r="C38" s="44"/>
      <c r="D38" s="44"/>
      <c r="E38" s="44"/>
      <c r="F38" s="44"/>
      <c r="G38" s="44"/>
      <c r="H38" s="44"/>
      <c r="I38" s="44"/>
    </row>
    <row r="39" spans="1:9" ht="12.75">
      <c r="A39" s="44"/>
      <c r="B39" s="44"/>
      <c r="C39" s="44"/>
      <c r="D39" s="44"/>
      <c r="E39" s="44"/>
      <c r="F39" s="44"/>
      <c r="G39" s="44"/>
      <c r="H39" s="44"/>
      <c r="I39" s="44"/>
    </row>
    <row r="40" spans="1:9" ht="12.75">
      <c r="A40" s="44"/>
      <c r="B40" s="44"/>
      <c r="C40" s="44"/>
      <c r="D40" s="44"/>
      <c r="E40" s="44"/>
      <c r="F40" s="44"/>
      <c r="G40" s="44"/>
      <c r="H40" s="44"/>
      <c r="I40" s="44"/>
    </row>
    <row r="41" spans="1:9" ht="12.75">
      <c r="A41" s="44"/>
      <c r="B41" s="44"/>
      <c r="C41" s="44"/>
      <c r="D41" s="44"/>
      <c r="E41" s="44"/>
      <c r="F41" s="44"/>
      <c r="G41" s="44"/>
      <c r="H41" s="44"/>
      <c r="I41" s="44"/>
    </row>
    <row r="42" spans="1:9" ht="12.75">
      <c r="A42" s="44"/>
      <c r="B42" s="44"/>
      <c r="C42" s="44"/>
      <c r="D42" s="44"/>
      <c r="E42" s="44"/>
      <c r="F42" s="44"/>
      <c r="G42" s="44"/>
      <c r="H42" s="44"/>
      <c r="I42" s="44"/>
    </row>
    <row r="43" spans="1:9" ht="12.75">
      <c r="A43" s="44"/>
      <c r="B43" s="44"/>
      <c r="C43" s="44"/>
      <c r="D43" s="44"/>
      <c r="E43" s="44"/>
      <c r="F43" s="44"/>
      <c r="G43" s="44"/>
      <c r="H43" s="44"/>
      <c r="I43" s="44"/>
    </row>
    <row r="44" spans="1:9" ht="12.75">
      <c r="A44" s="44"/>
      <c r="B44" s="44"/>
      <c r="C44" s="44"/>
      <c r="D44" s="44"/>
      <c r="E44" s="44"/>
      <c r="F44" s="44"/>
      <c r="G44" s="44"/>
      <c r="H44" s="44"/>
      <c r="I44" s="44"/>
    </row>
    <row r="45" spans="1:9" ht="12.75">
      <c r="A45" s="44"/>
      <c r="B45" s="44"/>
      <c r="C45" s="44"/>
      <c r="D45" s="44"/>
      <c r="E45" s="44"/>
      <c r="F45" s="44"/>
      <c r="G45" s="44"/>
      <c r="H45" s="44"/>
      <c r="I45" s="44"/>
    </row>
    <row r="46" spans="1:9" ht="12.75">
      <c r="A46" s="44"/>
      <c r="B46" s="44"/>
      <c r="C46" s="44"/>
      <c r="D46" s="44"/>
      <c r="E46" s="44"/>
      <c r="F46" s="44"/>
      <c r="G46" s="44"/>
      <c r="H46" s="44"/>
      <c r="I46" s="44"/>
    </row>
    <row r="47" spans="1:9" ht="12.75">
      <c r="A47" s="44"/>
      <c r="B47" s="44"/>
      <c r="C47" s="44"/>
      <c r="D47" s="44"/>
      <c r="E47" s="44"/>
      <c r="F47" s="44"/>
      <c r="G47" s="44"/>
      <c r="H47" s="44"/>
      <c r="I47" s="44"/>
    </row>
    <row r="48" spans="1:9" ht="12.75">
      <c r="A48" s="44"/>
      <c r="B48" s="44"/>
      <c r="C48" s="44"/>
      <c r="D48" s="44"/>
      <c r="E48" s="44"/>
      <c r="F48" s="44"/>
      <c r="G48" s="44"/>
      <c r="H48" s="44"/>
      <c r="I48" s="44"/>
    </row>
    <row r="49" spans="1:9" ht="12.75">
      <c r="A49" s="44"/>
      <c r="B49" s="44"/>
      <c r="C49" s="44"/>
      <c r="D49" s="44"/>
      <c r="E49" s="44"/>
      <c r="F49" s="44"/>
      <c r="G49" s="44"/>
      <c r="H49" s="44"/>
      <c r="I49" s="44"/>
    </row>
    <row r="50" spans="1:9" ht="12.75">
      <c r="A50" s="44"/>
      <c r="B50" s="44"/>
      <c r="C50" s="44"/>
      <c r="D50" s="44"/>
      <c r="E50" s="44"/>
      <c r="F50" s="44"/>
      <c r="G50" s="44"/>
      <c r="H50" s="44"/>
      <c r="I50" s="44"/>
    </row>
    <row r="51" spans="1:9" ht="12.75">
      <c r="A51" s="44"/>
      <c r="B51" s="44"/>
      <c r="C51" s="44"/>
      <c r="D51" s="44"/>
      <c r="E51" s="44"/>
      <c r="F51" s="44"/>
      <c r="G51" s="44"/>
      <c r="H51" s="44"/>
      <c r="I51" s="44"/>
    </row>
  </sheetData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portrait" r:id="rId1"/>
  <headerFooter alignWithMargins="0">
    <oddFooter>&amp;CAnuario Estadístico 2000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E18" sqref="E18"/>
    </sheetView>
  </sheetViews>
  <sheetFormatPr defaultColWidth="9.140625" defaultRowHeight="12.75"/>
  <cols>
    <col min="1" max="16384" width="11.421875" style="0" customWidth="1"/>
  </cols>
  <sheetData>
    <row r="1" spans="1:5" ht="12.75">
      <c r="A1" s="1" t="s">
        <v>128</v>
      </c>
      <c r="B1" s="1"/>
      <c r="C1" s="1"/>
      <c r="D1" s="1"/>
      <c r="E1" s="1"/>
    </row>
    <row r="2" spans="1:5" ht="12.75">
      <c r="A2" s="1" t="s">
        <v>138</v>
      </c>
      <c r="B2" s="1"/>
      <c r="C2" s="1"/>
      <c r="D2" s="1"/>
      <c r="E2" s="1"/>
    </row>
    <row r="3" spans="1:5" ht="12.75">
      <c r="A3" s="1" t="s">
        <v>486</v>
      </c>
      <c r="B3" s="1"/>
      <c r="C3" s="1"/>
      <c r="D3" s="1"/>
      <c r="E3" s="1"/>
    </row>
    <row r="4" spans="1:5" ht="13.5" thickBot="1">
      <c r="A4" s="2"/>
      <c r="B4" s="2"/>
      <c r="C4" s="2"/>
      <c r="D4" s="2"/>
      <c r="E4" s="2"/>
    </row>
    <row r="5" spans="1:5" ht="13.5" thickBot="1">
      <c r="A5" s="6"/>
      <c r="B5" s="19" t="s">
        <v>487</v>
      </c>
      <c r="C5" s="4"/>
      <c r="D5" s="20"/>
      <c r="E5" s="56"/>
    </row>
    <row r="6" spans="1:5" ht="12.75">
      <c r="A6" s="7" t="s">
        <v>135</v>
      </c>
      <c r="B6" s="32" t="s">
        <v>484</v>
      </c>
      <c r="C6" s="5" t="s">
        <v>108</v>
      </c>
      <c r="D6" s="28" t="s">
        <v>462</v>
      </c>
      <c r="E6" s="33" t="s">
        <v>16</v>
      </c>
    </row>
    <row r="7" spans="1:5" ht="13.5" thickBot="1">
      <c r="A7" s="9"/>
      <c r="B7" s="16"/>
      <c r="C7" s="11"/>
      <c r="D7" s="17"/>
      <c r="E7" s="14"/>
    </row>
    <row r="8" spans="1:5" ht="12.75">
      <c r="A8" s="16"/>
      <c r="B8" s="59"/>
      <c r="C8" s="5"/>
      <c r="D8" s="56"/>
      <c r="E8" s="17"/>
    </row>
    <row r="9" spans="1:5" ht="12.75">
      <c r="A9" s="21">
        <v>1991</v>
      </c>
      <c r="B9" s="86">
        <f>+TABLA33!B11/TABLA33!H11*100</f>
        <v>95.31579371753078</v>
      </c>
      <c r="C9" s="85">
        <f>+TABLA33!D11/TABLA33!H11*100</f>
        <v>3.709121905705367</v>
      </c>
      <c r="D9" s="45">
        <f>+TABLA33!F11/TABLA33!H11*100</f>
        <v>0.9750843767638487</v>
      </c>
      <c r="E9" s="45">
        <f>SUM(B9:D9)</f>
        <v>100</v>
      </c>
    </row>
    <row r="10" spans="1:5" ht="12.75">
      <c r="A10" s="21">
        <v>1992</v>
      </c>
      <c r="B10" s="86">
        <f>+TABLA33!B12/TABLA33!H12*100</f>
        <v>95.57909533149895</v>
      </c>
      <c r="C10" s="85">
        <f>+TABLA33!D12/TABLA33!H12*100</f>
        <v>3.6399884240650824</v>
      </c>
      <c r="D10" s="45">
        <f>+TABLA33!F12/TABLA33!H12*100</f>
        <v>0.7809162444359719</v>
      </c>
      <c r="E10" s="45">
        <f aca="true" t="shared" si="0" ref="E10:E18">SUM(B10:D10)</f>
        <v>100</v>
      </c>
    </row>
    <row r="11" spans="1:5" ht="12.75">
      <c r="A11" s="21">
        <v>1993</v>
      </c>
      <c r="B11" s="86">
        <f>+TABLA33!B13/TABLA33!H13*100</f>
        <v>95.54684246764545</v>
      </c>
      <c r="C11" s="85">
        <f>+TABLA33!D13/TABLA33!H13*100</f>
        <v>3.520142487847716</v>
      </c>
      <c r="D11" s="45">
        <f>+TABLA33!F13/TABLA33!H13*100</f>
        <v>0.9330150445068378</v>
      </c>
      <c r="E11" s="45">
        <f t="shared" si="0"/>
        <v>100</v>
      </c>
    </row>
    <row r="12" spans="1:5" ht="12.75">
      <c r="A12" s="21">
        <v>1994</v>
      </c>
      <c r="B12" s="86">
        <f>+TABLA33!B14/TABLA33!H14*100</f>
        <v>95.5992381472713</v>
      </c>
      <c r="C12" s="85">
        <f>+TABLA33!D14/TABLA33!H14*100</f>
        <v>3.600968251077521</v>
      </c>
      <c r="D12" s="45">
        <f>+TABLA33!F14/TABLA33!H14*100</f>
        <v>0.7997936016511867</v>
      </c>
      <c r="E12" s="45">
        <f t="shared" si="0"/>
        <v>100</v>
      </c>
    </row>
    <row r="13" spans="1:5" ht="12.75">
      <c r="A13" s="21">
        <v>1995</v>
      </c>
      <c r="B13" s="86">
        <f>+TABLA33!B15/TABLA33!H15*100</f>
        <v>94.68295330406285</v>
      </c>
      <c r="C13" s="85">
        <f>+TABLA33!D15/TABLA33!H15*100</f>
        <v>3.9863064216481003</v>
      </c>
      <c r="D13" s="45">
        <f>+TABLA33!F15/TABLA33!H15*100</f>
        <v>1.3307402742890542</v>
      </c>
      <c r="E13" s="45">
        <f t="shared" si="0"/>
        <v>100</v>
      </c>
    </row>
    <row r="14" spans="1:5" ht="14.25" customHeight="1">
      <c r="A14" s="21">
        <v>1996</v>
      </c>
      <c r="B14" s="86">
        <f>+TABLA33!B16/TABLA33!H16*100</f>
        <v>94.14676396874539</v>
      </c>
      <c r="C14" s="85">
        <f>+TABLA33!D16/TABLA33!H16*100</f>
        <v>4.512752469408817</v>
      </c>
      <c r="D14" s="45">
        <f>+TABLA33!F16/TABLA33!H16*100</f>
        <v>1.340483561845791</v>
      </c>
      <c r="E14" s="45">
        <f t="shared" si="0"/>
        <v>100</v>
      </c>
    </row>
    <row r="15" spans="1:5" ht="12.75">
      <c r="A15" s="21">
        <v>1997</v>
      </c>
      <c r="B15" s="86">
        <f>+TABLA33!B17/TABLA33!H17*100</f>
        <v>94.23659199865429</v>
      </c>
      <c r="C15" s="85">
        <f>+TABLA33!D17/TABLA33!H17*100</f>
        <v>4.222854579606942</v>
      </c>
      <c r="D15" s="45">
        <f>+TABLA33!F17/TABLA33!H17*100</f>
        <v>1.5405534217387649</v>
      </c>
      <c r="E15" s="45">
        <f t="shared" si="0"/>
        <v>100</v>
      </c>
    </row>
    <row r="16" spans="1:5" ht="12.75">
      <c r="A16" s="21">
        <v>1998</v>
      </c>
      <c r="B16" s="86">
        <f>+TABLA33!B18/TABLA33!H18*100</f>
        <v>94.70415205991216</v>
      </c>
      <c r="C16" s="85">
        <f>+TABLA33!D18/TABLA33!H18*100</f>
        <v>3.77760892465505</v>
      </c>
      <c r="D16" s="45">
        <f>+TABLA33!F18/TABLA33!H18*100</f>
        <v>1.5182390154327918</v>
      </c>
      <c r="E16" s="45">
        <f t="shared" si="0"/>
        <v>100.00000000000001</v>
      </c>
    </row>
    <row r="17" spans="1:5" ht="12.75">
      <c r="A17" s="21">
        <v>1999</v>
      </c>
      <c r="B17" s="86">
        <f>+TABLA33!B19/TABLA33!H19*100</f>
        <v>93.90863978642537</v>
      </c>
      <c r="C17" s="85">
        <f>+TABLA33!D19/TABLA33!H19*100</f>
        <v>4.224874922304079</v>
      </c>
      <c r="D17" s="45">
        <f>+TABLA33!F19/TABLA33!H19*100</f>
        <v>1.866485291270545</v>
      </c>
      <c r="E17" s="45">
        <f t="shared" si="0"/>
        <v>100</v>
      </c>
    </row>
    <row r="18" spans="1:5" ht="12.75">
      <c r="A18" s="21">
        <v>2000</v>
      </c>
      <c r="B18" s="86">
        <v>92.4</v>
      </c>
      <c r="C18" s="85">
        <v>3.3</v>
      </c>
      <c r="D18" s="45">
        <v>4.3</v>
      </c>
      <c r="E18" s="45">
        <f t="shared" si="0"/>
        <v>100</v>
      </c>
    </row>
    <row r="19" spans="1:5" ht="13.5" thickBot="1">
      <c r="A19" s="13"/>
      <c r="B19" s="13"/>
      <c r="C19" s="10"/>
      <c r="D19" s="14"/>
      <c r="E19" s="14"/>
    </row>
  </sheetData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portrait" r:id="rId1"/>
  <headerFooter alignWithMargins="0">
    <oddFooter>&amp;CAnuario Estadístico 2000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">
      <selection activeCell="B10" sqref="B10:C21"/>
    </sheetView>
  </sheetViews>
  <sheetFormatPr defaultColWidth="9.140625" defaultRowHeight="12.75"/>
  <cols>
    <col min="1" max="16384" width="11.421875" style="0" customWidth="1"/>
  </cols>
  <sheetData>
    <row r="1" spans="1:9" ht="12.75">
      <c r="A1" s="1" t="s">
        <v>130</v>
      </c>
      <c r="B1" s="1"/>
      <c r="C1" s="1"/>
      <c r="D1" s="1"/>
      <c r="E1" s="1"/>
      <c r="F1" s="1"/>
      <c r="G1" s="1"/>
      <c r="H1" s="1"/>
      <c r="I1" s="2"/>
    </row>
    <row r="2" spans="1:9" ht="12.75">
      <c r="A2" s="1" t="s">
        <v>145</v>
      </c>
      <c r="B2" s="1"/>
      <c r="C2" s="1"/>
      <c r="D2" s="1"/>
      <c r="E2" s="1"/>
      <c r="F2" s="1"/>
      <c r="G2" s="1"/>
      <c r="H2" s="1"/>
      <c r="I2" s="2"/>
    </row>
    <row r="3" spans="1:9" ht="12.75">
      <c r="A3" s="1" t="s">
        <v>485</v>
      </c>
      <c r="B3" s="1"/>
      <c r="C3" s="1"/>
      <c r="D3" s="1"/>
      <c r="E3" s="1"/>
      <c r="F3" s="1"/>
      <c r="G3" s="1"/>
      <c r="H3" s="1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3.5" thickBot="1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6"/>
      <c r="B6" s="59"/>
      <c r="C6" s="56"/>
      <c r="D6" s="59"/>
      <c r="E6" s="56"/>
      <c r="F6" s="59"/>
      <c r="G6" s="56"/>
      <c r="H6" s="59"/>
      <c r="I6" s="56"/>
    </row>
    <row r="7" spans="1:9" ht="13.5" thickBot="1">
      <c r="A7" s="12"/>
      <c r="B7" s="22" t="s">
        <v>484</v>
      </c>
      <c r="C7" s="23"/>
      <c r="D7" s="22" t="s">
        <v>108</v>
      </c>
      <c r="E7" s="23"/>
      <c r="F7" s="22" t="s">
        <v>462</v>
      </c>
      <c r="G7" s="23"/>
      <c r="H7" s="24" t="s">
        <v>16</v>
      </c>
      <c r="I7" s="25"/>
    </row>
    <row r="8" spans="1:9" ht="12.75">
      <c r="A8" s="7" t="s">
        <v>135</v>
      </c>
      <c r="B8" s="32" t="s">
        <v>139</v>
      </c>
      <c r="C8" s="159" t="s">
        <v>141</v>
      </c>
      <c r="D8" s="32" t="s">
        <v>139</v>
      </c>
      <c r="E8" s="159" t="s">
        <v>141</v>
      </c>
      <c r="F8" s="32" t="s">
        <v>139</v>
      </c>
      <c r="G8" s="159" t="s">
        <v>141</v>
      </c>
      <c r="H8" s="32" t="s">
        <v>139</v>
      </c>
      <c r="I8" s="159" t="s">
        <v>141</v>
      </c>
    </row>
    <row r="9" spans="1:9" ht="13.5" thickBot="1">
      <c r="A9" s="34"/>
      <c r="B9" s="8"/>
      <c r="C9" s="33" t="s">
        <v>142</v>
      </c>
      <c r="D9" s="34"/>
      <c r="E9" s="31" t="s">
        <v>142</v>
      </c>
      <c r="F9" s="34"/>
      <c r="G9" s="31" t="s">
        <v>142</v>
      </c>
      <c r="H9" s="34"/>
      <c r="I9" s="31" t="s">
        <v>142</v>
      </c>
    </row>
    <row r="10" spans="1:9" ht="12.75">
      <c r="A10" s="59"/>
      <c r="B10" s="59"/>
      <c r="C10" s="56"/>
      <c r="D10" s="5"/>
      <c r="E10" s="56"/>
      <c r="F10" s="59"/>
      <c r="G10" s="56"/>
      <c r="H10" s="59"/>
      <c r="I10" s="56"/>
    </row>
    <row r="11" spans="1:9" ht="12.75">
      <c r="A11" s="21">
        <v>1991</v>
      </c>
      <c r="B11" s="81">
        <v>42898</v>
      </c>
      <c r="C11" s="63">
        <v>5.3</v>
      </c>
      <c r="D11" s="82">
        <v>121661</v>
      </c>
      <c r="E11" s="63">
        <v>22.9</v>
      </c>
      <c r="F11" s="16">
        <v>250</v>
      </c>
      <c r="G11" s="63">
        <v>29.5</v>
      </c>
      <c r="H11" s="81">
        <f aca="true" t="shared" si="0" ref="H11:H20">+B11+D11+F11</f>
        <v>164809</v>
      </c>
      <c r="I11" s="63">
        <v>17.8</v>
      </c>
    </row>
    <row r="12" spans="1:9" ht="12.75">
      <c r="A12" s="21">
        <v>1992</v>
      </c>
      <c r="B12" s="81">
        <v>49005</v>
      </c>
      <c r="C12" s="63">
        <f aca="true" t="shared" si="1" ref="C12:C20">+(B12-B11)/B11*100</f>
        <v>14.236094922840225</v>
      </c>
      <c r="D12" s="82">
        <v>138538</v>
      </c>
      <c r="E12" s="63">
        <f aca="true" t="shared" si="2" ref="E12:E20">+(D12-D11)/D11*100</f>
        <v>13.872152949589434</v>
      </c>
      <c r="F12" s="16">
        <v>247</v>
      </c>
      <c r="G12" s="63">
        <f aca="true" t="shared" si="3" ref="G12:G20">+(F12-F11)/F11*100</f>
        <v>-1.2</v>
      </c>
      <c r="H12" s="81">
        <f t="shared" si="0"/>
        <v>187790</v>
      </c>
      <c r="I12" s="63">
        <f aca="true" t="shared" si="4" ref="I12:I20">+(H12-H11)/H11*100</f>
        <v>13.944020047448866</v>
      </c>
    </row>
    <row r="13" spans="1:9" ht="12.75">
      <c r="A13" s="21">
        <v>1993</v>
      </c>
      <c r="B13" s="81">
        <v>52062</v>
      </c>
      <c r="C13" s="63">
        <f t="shared" si="1"/>
        <v>6.238138965411693</v>
      </c>
      <c r="D13" s="82">
        <v>141208</v>
      </c>
      <c r="E13" s="63">
        <f t="shared" si="2"/>
        <v>1.9272690525343226</v>
      </c>
      <c r="F13" s="16">
        <v>242</v>
      </c>
      <c r="G13" s="63">
        <f t="shared" si="3"/>
        <v>-2.0242914979757085</v>
      </c>
      <c r="H13" s="81">
        <f t="shared" si="0"/>
        <v>193512</v>
      </c>
      <c r="I13" s="63">
        <f t="shared" si="4"/>
        <v>3.047020608126098</v>
      </c>
    </row>
    <row r="14" spans="1:9" ht="12.75">
      <c r="A14" s="21">
        <v>1994</v>
      </c>
      <c r="B14" s="81">
        <v>53779</v>
      </c>
      <c r="C14" s="63">
        <f t="shared" si="1"/>
        <v>3.2979908570550496</v>
      </c>
      <c r="D14" s="82">
        <v>167353</v>
      </c>
      <c r="E14" s="63">
        <f t="shared" si="2"/>
        <v>18.515239929749022</v>
      </c>
      <c r="F14" s="16">
        <v>252</v>
      </c>
      <c r="G14" s="63">
        <f t="shared" si="3"/>
        <v>4.132231404958678</v>
      </c>
      <c r="H14" s="81">
        <f t="shared" si="0"/>
        <v>221384</v>
      </c>
      <c r="I14" s="63">
        <f t="shared" si="4"/>
        <v>14.403241142668154</v>
      </c>
    </row>
    <row r="15" spans="1:9" ht="12.75">
      <c r="A15" s="21">
        <v>1995</v>
      </c>
      <c r="B15" s="81">
        <v>54764</v>
      </c>
      <c r="C15" s="63">
        <f t="shared" si="1"/>
        <v>1.8315699436583053</v>
      </c>
      <c r="D15" s="82">
        <v>163016</v>
      </c>
      <c r="E15" s="63">
        <f t="shared" si="2"/>
        <v>-2.5915280873363487</v>
      </c>
      <c r="F15" s="16">
        <v>243</v>
      </c>
      <c r="G15" s="63">
        <f t="shared" si="3"/>
        <v>-3.571428571428571</v>
      </c>
      <c r="H15" s="81">
        <f t="shared" si="0"/>
        <v>218023</v>
      </c>
      <c r="I15" s="63">
        <f t="shared" si="4"/>
        <v>-1.5181765619918333</v>
      </c>
    </row>
    <row r="16" spans="1:9" ht="12.75">
      <c r="A16" s="21">
        <v>1996</v>
      </c>
      <c r="B16" s="81">
        <v>55760</v>
      </c>
      <c r="C16" s="63">
        <f t="shared" si="1"/>
        <v>1.8187130231538968</v>
      </c>
      <c r="D16" s="82">
        <v>178384</v>
      </c>
      <c r="E16" s="63">
        <f t="shared" si="2"/>
        <v>9.427295480198262</v>
      </c>
      <c r="F16" s="16">
        <v>182</v>
      </c>
      <c r="G16" s="63">
        <f t="shared" si="3"/>
        <v>-25.102880658436217</v>
      </c>
      <c r="H16" s="81">
        <f t="shared" si="0"/>
        <v>234326</v>
      </c>
      <c r="I16" s="63">
        <f t="shared" si="4"/>
        <v>7.477651440444356</v>
      </c>
    </row>
    <row r="17" spans="1:9" ht="12.75">
      <c r="A17" s="146">
        <v>1997</v>
      </c>
      <c r="B17" s="81">
        <v>60169</v>
      </c>
      <c r="C17" s="63">
        <f t="shared" si="1"/>
        <v>7.9071018651362985</v>
      </c>
      <c r="D17" s="82">
        <v>186487</v>
      </c>
      <c r="E17" s="63">
        <f t="shared" si="2"/>
        <v>4.542447753161719</v>
      </c>
      <c r="F17" s="16">
        <v>383</v>
      </c>
      <c r="G17" s="63">
        <f t="shared" si="3"/>
        <v>110.43956043956045</v>
      </c>
      <c r="H17" s="81">
        <f t="shared" si="0"/>
        <v>247039</v>
      </c>
      <c r="I17" s="63">
        <f t="shared" si="4"/>
        <v>5.4253475926700405</v>
      </c>
    </row>
    <row r="18" spans="1:9" ht="12.75">
      <c r="A18" s="21">
        <v>1998</v>
      </c>
      <c r="B18" s="81">
        <v>67149</v>
      </c>
      <c r="C18" s="63">
        <f t="shared" si="1"/>
        <v>11.600658146221477</v>
      </c>
      <c r="D18" s="82">
        <v>226390</v>
      </c>
      <c r="E18" s="63">
        <f t="shared" si="2"/>
        <v>21.397201949733763</v>
      </c>
      <c r="F18" s="16">
        <v>271</v>
      </c>
      <c r="G18" s="63">
        <f t="shared" si="3"/>
        <v>-29.242819843342037</v>
      </c>
      <c r="H18" s="81">
        <f t="shared" si="0"/>
        <v>293810</v>
      </c>
      <c r="I18" s="63">
        <f t="shared" si="4"/>
        <v>18.932638166443354</v>
      </c>
    </row>
    <row r="19" spans="1:9" ht="12.75">
      <c r="A19" s="21">
        <v>1999</v>
      </c>
      <c r="B19" s="305">
        <v>70262</v>
      </c>
      <c r="C19" s="63">
        <f t="shared" si="1"/>
        <v>4.635958837808456</v>
      </c>
      <c r="D19" s="194">
        <v>240093</v>
      </c>
      <c r="E19" s="63">
        <f t="shared" si="2"/>
        <v>6.0528291885684</v>
      </c>
      <c r="F19">
        <v>306</v>
      </c>
      <c r="G19" s="63">
        <f t="shared" si="3"/>
        <v>12.915129151291513</v>
      </c>
      <c r="H19" s="81">
        <f t="shared" si="0"/>
        <v>310661</v>
      </c>
      <c r="I19" s="63">
        <f t="shared" si="4"/>
        <v>5.735339164766345</v>
      </c>
    </row>
    <row r="20" spans="1:9" ht="12.75">
      <c r="A20" s="21">
        <v>2000</v>
      </c>
      <c r="B20" s="305">
        <v>71677</v>
      </c>
      <c r="C20" s="63">
        <f t="shared" si="1"/>
        <v>2.013890865617261</v>
      </c>
      <c r="D20" s="194">
        <v>214613</v>
      </c>
      <c r="E20" s="63">
        <f t="shared" si="2"/>
        <v>-10.61255430187469</v>
      </c>
      <c r="F20">
        <v>176</v>
      </c>
      <c r="G20" s="63">
        <f t="shared" si="3"/>
        <v>-42.48366013071895</v>
      </c>
      <c r="H20" s="81">
        <f t="shared" si="0"/>
        <v>286466</v>
      </c>
      <c r="I20" s="63">
        <f t="shared" si="4"/>
        <v>-7.788232188784559</v>
      </c>
    </row>
    <row r="21" spans="1:9" ht="13.5" thickBot="1">
      <c r="A21" s="13"/>
      <c r="B21" s="13"/>
      <c r="C21" s="14"/>
      <c r="D21" s="10"/>
      <c r="E21" s="14"/>
      <c r="F21" s="13"/>
      <c r="G21" s="14"/>
      <c r="H21" s="13"/>
      <c r="I21" s="14"/>
    </row>
  </sheetData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portrait" scale="97" r:id="rId1"/>
  <headerFooter alignWithMargins="0">
    <oddFooter>&amp;CAnuario Estadístico 2000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9"/>
  <sheetViews>
    <sheetView workbookViewId="0" topLeftCell="A4">
      <selection activeCell="B8" sqref="B8:B19"/>
    </sheetView>
  </sheetViews>
  <sheetFormatPr defaultColWidth="9.140625" defaultRowHeight="12.75"/>
  <cols>
    <col min="1" max="1" width="11.421875" style="0" customWidth="1"/>
    <col min="2" max="2" width="12.00390625" style="0" customWidth="1"/>
    <col min="3" max="4" width="11.421875" style="0" customWidth="1"/>
    <col min="5" max="5" width="11.421875" style="106" customWidth="1"/>
    <col min="6" max="6" width="10.28125" style="0" customWidth="1"/>
    <col min="7" max="16384" width="11.421875" style="0" customWidth="1"/>
  </cols>
  <sheetData>
    <row r="1" spans="2:7" ht="12.75">
      <c r="B1" s="1" t="s">
        <v>131</v>
      </c>
      <c r="C1" s="1"/>
      <c r="D1" s="1"/>
      <c r="E1" s="1"/>
      <c r="F1" s="1"/>
      <c r="G1" s="57"/>
    </row>
    <row r="2" spans="2:7" ht="12.75">
      <c r="B2" s="1" t="s">
        <v>145</v>
      </c>
      <c r="C2" s="1"/>
      <c r="D2" s="1"/>
      <c r="E2" s="1"/>
      <c r="F2" s="1"/>
      <c r="G2" s="57"/>
    </row>
    <row r="3" spans="2:7" ht="12.75">
      <c r="B3" s="1" t="s">
        <v>488</v>
      </c>
      <c r="C3" s="1"/>
      <c r="D3" s="1"/>
      <c r="E3" s="1"/>
      <c r="F3" s="1"/>
      <c r="G3" s="57"/>
    </row>
    <row r="4" spans="2:6" ht="13.5" thickBot="1">
      <c r="B4" s="2"/>
      <c r="C4" s="2"/>
      <c r="D4" s="2"/>
      <c r="E4" s="2"/>
      <c r="F4" s="2"/>
    </row>
    <row r="5" spans="2:6" ht="13.5" thickBot="1">
      <c r="B5" s="6"/>
      <c r="C5" s="19" t="s">
        <v>487</v>
      </c>
      <c r="D5" s="4"/>
      <c r="E5" s="20"/>
      <c r="F5" s="56"/>
    </row>
    <row r="6" spans="2:6" ht="12.75">
      <c r="B6" s="7" t="s">
        <v>135</v>
      </c>
      <c r="C6" s="32" t="s">
        <v>484</v>
      </c>
      <c r="D6" s="5" t="s">
        <v>108</v>
      </c>
      <c r="E6" s="28" t="s">
        <v>462</v>
      </c>
      <c r="F6" s="33" t="s">
        <v>16</v>
      </c>
    </row>
    <row r="7" spans="2:6" ht="13.5" thickBot="1">
      <c r="B7" s="12"/>
      <c r="C7" s="13"/>
      <c r="D7" s="10"/>
      <c r="E7" s="103"/>
      <c r="F7" s="14"/>
    </row>
    <row r="8" spans="2:6" ht="12.75">
      <c r="B8" s="6"/>
      <c r="C8" s="27"/>
      <c r="D8" s="27" t="s">
        <v>62</v>
      </c>
      <c r="E8" s="27"/>
      <c r="F8" s="6"/>
    </row>
    <row r="9" spans="2:6" ht="12.75">
      <c r="B9" s="7">
        <v>1991</v>
      </c>
      <c r="C9" s="67">
        <f>+TABLA35!B11/TABLA35!H11*100</f>
        <v>26.028918323635235</v>
      </c>
      <c r="D9" s="67">
        <f>+TABLA35!D11/TABLA35!H11*100</f>
        <v>73.8193909313205</v>
      </c>
      <c r="E9" s="67">
        <f>+TABLA35!F11/TABLA35!H11*100</f>
        <v>0.15169074504426336</v>
      </c>
      <c r="F9" s="192">
        <f aca="true" t="shared" si="0" ref="F9:F18">+E9+D9+C9</f>
        <v>100</v>
      </c>
    </row>
    <row r="10" spans="2:6" ht="12.75">
      <c r="B10" s="7">
        <v>1992</v>
      </c>
      <c r="C10" s="67">
        <f>+TABLA35!B12/TABLA35!H12*100</f>
        <v>26.0956387454071</v>
      </c>
      <c r="D10" s="67">
        <f>+TABLA35!D12/TABLA35!H12*100</f>
        <v>73.77283135417223</v>
      </c>
      <c r="E10" s="67">
        <f>+TABLA35!F12/TABLA35!H12*100</f>
        <v>0.1315299004206827</v>
      </c>
      <c r="F10" s="192">
        <f t="shared" si="0"/>
        <v>100.00000000000001</v>
      </c>
    </row>
    <row r="11" spans="2:6" ht="12.75">
      <c r="B11" s="7">
        <v>1993</v>
      </c>
      <c r="C11" s="67">
        <f>+TABLA35!B13/TABLA35!H13*100</f>
        <v>26.90375790648642</v>
      </c>
      <c r="D11" s="67">
        <f>+TABLA35!D13/TABLA35!H13*100</f>
        <v>72.97118524949357</v>
      </c>
      <c r="E11" s="67">
        <f>+TABLA35!F13/TABLA35!H13*100</f>
        <v>0.12505684402000908</v>
      </c>
      <c r="F11" s="192">
        <f t="shared" si="0"/>
        <v>100</v>
      </c>
    </row>
    <row r="12" spans="2:6" ht="12.75">
      <c r="B12" s="7">
        <v>1994</v>
      </c>
      <c r="C12" s="67">
        <f>+TABLA35!B14/TABLA35!H14*100</f>
        <v>24.292180103349835</v>
      </c>
      <c r="D12" s="67">
        <f>+TABLA35!D14/TABLA35!H14*100</f>
        <v>75.59399053228779</v>
      </c>
      <c r="E12" s="67">
        <f>+TABLA35!F14/TABLA35!H14*100</f>
        <v>0.11382936436237488</v>
      </c>
      <c r="F12" s="192">
        <f t="shared" si="0"/>
        <v>100</v>
      </c>
    </row>
    <row r="13" spans="2:6" ht="12.75">
      <c r="B13" s="7">
        <v>1995</v>
      </c>
      <c r="C13" s="67">
        <f>+TABLA35!B15/TABLA35!H15*100</f>
        <v>25.118450805648944</v>
      </c>
      <c r="D13" s="67">
        <f>+TABLA35!D15/TABLA35!H15*100</f>
        <v>74.77009306357586</v>
      </c>
      <c r="E13" s="67">
        <f>+TABLA35!F15/TABLA35!H15*100</f>
        <v>0.11145613077519344</v>
      </c>
      <c r="F13" s="192">
        <f t="shared" si="0"/>
        <v>100</v>
      </c>
    </row>
    <row r="14" spans="2:6" ht="12.75">
      <c r="B14" s="7">
        <v>1996</v>
      </c>
      <c r="C14" s="67">
        <f>+TABLA35!B16/TABLA35!H16*100</f>
        <v>23.795908264554512</v>
      </c>
      <c r="D14" s="67">
        <f>+TABLA35!D16/TABLA35!H16*100</f>
        <v>76.12642216399375</v>
      </c>
      <c r="E14" s="67">
        <f>+TABLA35!F16/TABLA35!H16*100</f>
        <v>0.07766957145173818</v>
      </c>
      <c r="F14" s="192">
        <f t="shared" si="0"/>
        <v>100</v>
      </c>
    </row>
    <row r="15" spans="2:6" ht="12.75">
      <c r="B15" s="110">
        <v>1997</v>
      </c>
      <c r="C15" s="67">
        <f>+TABLA35!B17/TABLA35!H17*100</f>
        <v>24.356073332550732</v>
      </c>
      <c r="D15" s="67">
        <f>+TABLA35!D17/TABLA35!H17*100</f>
        <v>75.48889041811212</v>
      </c>
      <c r="E15" s="67">
        <f>+TABLA35!F17/TABLA35!H17*100</f>
        <v>0.15503624933714918</v>
      </c>
      <c r="F15" s="192">
        <f t="shared" si="0"/>
        <v>100</v>
      </c>
    </row>
    <row r="16" spans="2:6" ht="12.75">
      <c r="B16" s="7">
        <v>1998</v>
      </c>
      <c r="C16" s="67">
        <f>+TABLA35!B18/TABLA35!H18*100</f>
        <v>22.8545658759062</v>
      </c>
      <c r="D16" s="67">
        <f>+TABLA35!D18/TABLA35!H18*100</f>
        <v>77.0531976447364</v>
      </c>
      <c r="E16" s="67">
        <f>+TABLA35!F18/TABLA35!H18*100</f>
        <v>0.09223647935740785</v>
      </c>
      <c r="F16" s="192">
        <f t="shared" si="0"/>
        <v>100.00000000000001</v>
      </c>
    </row>
    <row r="17" spans="2:6" ht="12.75">
      <c r="B17" s="7">
        <v>1999</v>
      </c>
      <c r="C17" s="67">
        <f>+TABLA35!B19/TABLA35!H19*100</f>
        <v>22.616936145830987</v>
      </c>
      <c r="D17" s="67">
        <f>+TABLA35!D19/TABLA35!H19*100</f>
        <v>77.28456420342431</v>
      </c>
      <c r="E17" s="67">
        <f>+TABLA35!F19/TABLA35!H19*100</f>
        <v>0.09849965074470242</v>
      </c>
      <c r="F17" s="192">
        <f t="shared" si="0"/>
        <v>100</v>
      </c>
    </row>
    <row r="18" spans="2:6" ht="12.75">
      <c r="B18" s="7">
        <v>2000</v>
      </c>
      <c r="C18" s="67">
        <v>25</v>
      </c>
      <c r="D18" s="67">
        <v>74.9</v>
      </c>
      <c r="E18" s="67">
        <v>0.1</v>
      </c>
      <c r="F18" s="192">
        <f t="shared" si="0"/>
        <v>100</v>
      </c>
    </row>
    <row r="19" spans="2:6" ht="13.5" thickBot="1">
      <c r="B19" s="9"/>
      <c r="C19" s="87"/>
      <c r="D19" s="87"/>
      <c r="E19" s="87"/>
      <c r="F19" s="193"/>
    </row>
  </sheetData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portrait" r:id="rId1"/>
  <headerFooter alignWithMargins="0">
    <oddFooter>&amp;CAnuario Estadístico 2000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A1">
      <selection activeCell="A5" sqref="A5:J8"/>
    </sheetView>
  </sheetViews>
  <sheetFormatPr defaultColWidth="9.140625" defaultRowHeight="12.75"/>
  <cols>
    <col min="1" max="1" width="11.421875" style="0" customWidth="1"/>
    <col min="2" max="2" width="9.28125" style="0" customWidth="1"/>
    <col min="4" max="4" width="8.8515625" style="0" customWidth="1"/>
    <col min="5" max="5" width="9.7109375" style="0" customWidth="1"/>
    <col min="6" max="6" width="8.8515625" style="0" customWidth="1"/>
    <col min="7" max="7" width="10.00390625" style="0" customWidth="1"/>
    <col min="8" max="8" width="7.57421875" style="0" customWidth="1"/>
    <col min="9" max="9" width="10.28125" style="0" bestFit="1" customWidth="1"/>
    <col min="11" max="16384" width="11.421875" style="0" customWidth="1"/>
  </cols>
  <sheetData>
    <row r="1" spans="1:10" ht="12.7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375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62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341"/>
      <c r="B5" s="342" t="s">
        <v>463</v>
      </c>
      <c r="C5" s="343"/>
      <c r="D5" s="344"/>
      <c r="E5" s="342" t="s">
        <v>460</v>
      </c>
      <c r="F5" s="343"/>
      <c r="G5" s="343"/>
      <c r="H5" s="343"/>
      <c r="I5" s="336"/>
      <c r="J5" s="345"/>
    </row>
    <row r="6" spans="1:10" ht="12.75">
      <c r="A6" s="346" t="s">
        <v>63</v>
      </c>
      <c r="B6" s="347" t="s">
        <v>64</v>
      </c>
      <c r="C6" s="348" t="s">
        <v>297</v>
      </c>
      <c r="D6" s="349" t="s">
        <v>16</v>
      </c>
      <c r="E6" s="347" t="s">
        <v>66</v>
      </c>
      <c r="F6" s="348" t="s">
        <v>67</v>
      </c>
      <c r="G6" s="348" t="s">
        <v>65</v>
      </c>
      <c r="H6" s="348" t="s">
        <v>16</v>
      </c>
      <c r="I6" s="350" t="s">
        <v>461</v>
      </c>
      <c r="J6" s="329" t="s">
        <v>68</v>
      </c>
    </row>
    <row r="7" spans="1:10" ht="12.75">
      <c r="A7" s="351"/>
      <c r="B7" s="347" t="s">
        <v>69</v>
      </c>
      <c r="C7" s="328" t="s">
        <v>298</v>
      </c>
      <c r="D7" s="349"/>
      <c r="E7" s="347" t="s">
        <v>71</v>
      </c>
      <c r="F7" s="348" t="s">
        <v>72</v>
      </c>
      <c r="G7" s="348" t="s">
        <v>73</v>
      </c>
      <c r="H7" s="348" t="s">
        <v>62</v>
      </c>
      <c r="I7" s="352" t="s">
        <v>462</v>
      </c>
      <c r="J7" s="329" t="s">
        <v>16</v>
      </c>
    </row>
    <row r="8" spans="1:10" ht="13.5" thickBot="1">
      <c r="A8" s="353"/>
      <c r="B8" s="297"/>
      <c r="C8" s="354"/>
      <c r="D8" s="355"/>
      <c r="E8" s="356"/>
      <c r="F8" s="357"/>
      <c r="G8" s="357"/>
      <c r="H8" s="357"/>
      <c r="I8" s="353"/>
      <c r="J8" s="358"/>
    </row>
    <row r="9" spans="1:10" ht="12.75">
      <c r="A9" s="15" t="s">
        <v>16</v>
      </c>
      <c r="B9" s="48">
        <f>SUM(B11:B22)</f>
        <v>769147</v>
      </c>
      <c r="C9" s="73">
        <f aca="true" t="shared" si="0" ref="C9:J9">SUM(C11:C22)</f>
        <v>31648</v>
      </c>
      <c r="D9" s="74">
        <f t="shared" si="0"/>
        <v>800795</v>
      </c>
      <c r="E9" s="73">
        <f t="shared" si="0"/>
        <v>180837</v>
      </c>
      <c r="F9" s="73">
        <f t="shared" si="0"/>
        <v>62703</v>
      </c>
      <c r="G9" s="73">
        <f t="shared" si="0"/>
        <v>20291</v>
      </c>
      <c r="H9" s="74">
        <f t="shared" si="0"/>
        <v>263831</v>
      </c>
      <c r="I9" s="79">
        <f t="shared" si="0"/>
        <v>23449</v>
      </c>
      <c r="J9" s="40">
        <f t="shared" si="0"/>
        <v>1088075</v>
      </c>
    </row>
    <row r="10" spans="1:10" ht="12.75">
      <c r="A10" s="16"/>
      <c r="B10" s="41"/>
      <c r="C10" s="36"/>
      <c r="D10" s="42"/>
      <c r="E10" s="36"/>
      <c r="F10" s="36"/>
      <c r="G10" s="36"/>
      <c r="H10" s="42"/>
      <c r="I10" s="42"/>
      <c r="J10" s="37"/>
    </row>
    <row r="11" spans="1:10" ht="12.75">
      <c r="A11" s="16" t="s">
        <v>74</v>
      </c>
      <c r="B11" s="41">
        <v>73014</v>
      </c>
      <c r="C11" s="36">
        <v>3434</v>
      </c>
      <c r="D11" s="42">
        <f>+C11+B11</f>
        <v>76448</v>
      </c>
      <c r="E11" s="36">
        <v>27020</v>
      </c>
      <c r="F11" s="36">
        <v>8410</v>
      </c>
      <c r="G11" s="36">
        <f>H11-E11-F11</f>
        <v>1346</v>
      </c>
      <c r="H11" s="42">
        <v>36776</v>
      </c>
      <c r="I11" s="42">
        <v>2766</v>
      </c>
      <c r="J11" s="37">
        <f aca="true" t="shared" si="1" ref="J11:J21">+I11+H11+D11</f>
        <v>115990</v>
      </c>
    </row>
    <row r="12" spans="1:11" ht="12.75">
      <c r="A12" s="16" t="s">
        <v>75</v>
      </c>
      <c r="B12" s="41">
        <v>74802</v>
      </c>
      <c r="C12" s="36">
        <v>4203</v>
      </c>
      <c r="D12" s="42">
        <f aca="true" t="shared" si="2" ref="D12:D22">+C12+B12</f>
        <v>79005</v>
      </c>
      <c r="E12" s="36">
        <v>16831</v>
      </c>
      <c r="F12" s="36">
        <v>6405</v>
      </c>
      <c r="G12" s="36">
        <f aca="true" t="shared" si="3" ref="G12:G22">H12-E12-F12</f>
        <v>1831</v>
      </c>
      <c r="H12" s="42">
        <v>25067</v>
      </c>
      <c r="I12" s="42">
        <v>2218</v>
      </c>
      <c r="J12" s="37">
        <f t="shared" si="1"/>
        <v>106290</v>
      </c>
      <c r="K12" t="s">
        <v>62</v>
      </c>
    </row>
    <row r="13" spans="1:11" ht="12.75">
      <c r="A13" s="16" t="s">
        <v>76</v>
      </c>
      <c r="B13" s="41">
        <v>79407</v>
      </c>
      <c r="C13" s="36">
        <v>3484</v>
      </c>
      <c r="D13" s="42">
        <f t="shared" si="2"/>
        <v>82891</v>
      </c>
      <c r="E13" s="36">
        <v>14613</v>
      </c>
      <c r="F13" s="36">
        <v>5777</v>
      </c>
      <c r="G13" s="36">
        <f t="shared" si="3"/>
        <v>1894</v>
      </c>
      <c r="H13" s="42">
        <v>22284</v>
      </c>
      <c r="I13" s="42">
        <v>2754</v>
      </c>
      <c r="J13" s="37">
        <f t="shared" si="1"/>
        <v>107929</v>
      </c>
      <c r="K13" t="s">
        <v>62</v>
      </c>
    </row>
    <row r="14" spans="1:10" ht="12.75">
      <c r="A14" s="16" t="s">
        <v>77</v>
      </c>
      <c r="B14" s="41">
        <v>60962</v>
      </c>
      <c r="C14" s="36">
        <v>2906</v>
      </c>
      <c r="D14" s="42">
        <f t="shared" si="2"/>
        <v>63868</v>
      </c>
      <c r="E14" s="36">
        <v>16766</v>
      </c>
      <c r="F14" s="36">
        <v>4259</v>
      </c>
      <c r="G14" s="36">
        <f t="shared" si="3"/>
        <v>1390</v>
      </c>
      <c r="H14" s="42">
        <v>22415</v>
      </c>
      <c r="I14" s="42">
        <v>1648</v>
      </c>
      <c r="J14" s="37">
        <f t="shared" si="1"/>
        <v>87931</v>
      </c>
    </row>
    <row r="15" spans="1:10" ht="12.75">
      <c r="A15" s="16" t="s">
        <v>78</v>
      </c>
      <c r="B15" s="41">
        <v>53863</v>
      </c>
      <c r="C15" s="36">
        <v>1866</v>
      </c>
      <c r="D15" s="42">
        <f t="shared" si="2"/>
        <v>55729</v>
      </c>
      <c r="E15" s="36">
        <v>14239</v>
      </c>
      <c r="F15" s="36">
        <v>4151</v>
      </c>
      <c r="G15" s="36">
        <f t="shared" si="3"/>
        <v>1179</v>
      </c>
      <c r="H15" s="42">
        <v>19569</v>
      </c>
      <c r="I15" s="42">
        <v>138</v>
      </c>
      <c r="J15" s="37">
        <f t="shared" si="1"/>
        <v>75436</v>
      </c>
    </row>
    <row r="16" spans="1:10" ht="12.75">
      <c r="A16" s="16" t="s">
        <v>79</v>
      </c>
      <c r="B16" s="41">
        <v>61143</v>
      </c>
      <c r="C16" s="36">
        <v>2241</v>
      </c>
      <c r="D16" s="42">
        <f t="shared" si="2"/>
        <v>63384</v>
      </c>
      <c r="E16" s="36">
        <v>7739</v>
      </c>
      <c r="F16" s="36">
        <v>4053</v>
      </c>
      <c r="G16" s="36">
        <f t="shared" si="3"/>
        <v>1402</v>
      </c>
      <c r="H16" s="42">
        <v>13194</v>
      </c>
      <c r="I16" s="42">
        <v>433</v>
      </c>
      <c r="J16" s="37">
        <f t="shared" si="1"/>
        <v>77011</v>
      </c>
    </row>
    <row r="17" spans="1:10" ht="12.75">
      <c r="A17" s="16" t="s">
        <v>80</v>
      </c>
      <c r="B17" s="41">
        <v>68272</v>
      </c>
      <c r="C17" s="36">
        <v>2872</v>
      </c>
      <c r="D17" s="42">
        <f t="shared" si="2"/>
        <v>71144</v>
      </c>
      <c r="E17" s="36">
        <v>13299</v>
      </c>
      <c r="F17" s="36">
        <v>5823</v>
      </c>
      <c r="G17" s="36">
        <f t="shared" si="3"/>
        <v>1426</v>
      </c>
      <c r="H17" s="42">
        <v>20548</v>
      </c>
      <c r="I17" s="42">
        <v>214</v>
      </c>
      <c r="J17" s="37">
        <f t="shared" si="1"/>
        <v>91906</v>
      </c>
    </row>
    <row r="18" spans="1:10" ht="12.75">
      <c r="A18" s="16" t="s">
        <v>81</v>
      </c>
      <c r="B18" s="41">
        <v>60017</v>
      </c>
      <c r="C18" s="36">
        <v>1490</v>
      </c>
      <c r="D18" s="42">
        <f t="shared" si="2"/>
        <v>61507</v>
      </c>
      <c r="E18" s="36">
        <v>9238</v>
      </c>
      <c r="F18" s="36">
        <v>5156</v>
      </c>
      <c r="G18" s="36">
        <f t="shared" si="3"/>
        <v>1886</v>
      </c>
      <c r="H18" s="42">
        <v>16280</v>
      </c>
      <c r="I18" s="42">
        <v>539</v>
      </c>
      <c r="J18" s="37">
        <f t="shared" si="1"/>
        <v>78326</v>
      </c>
    </row>
    <row r="19" spans="1:10" ht="12.75">
      <c r="A19" s="16" t="s">
        <v>82</v>
      </c>
      <c r="B19" s="41">
        <v>43567</v>
      </c>
      <c r="C19" s="36">
        <v>210</v>
      </c>
      <c r="D19" s="42">
        <f t="shared" si="2"/>
        <v>43777</v>
      </c>
      <c r="E19" s="36">
        <v>15565</v>
      </c>
      <c r="F19" s="36">
        <v>4081</v>
      </c>
      <c r="G19" s="36">
        <f t="shared" si="3"/>
        <v>1676</v>
      </c>
      <c r="H19" s="42">
        <v>21322</v>
      </c>
      <c r="I19" s="42">
        <v>159</v>
      </c>
      <c r="J19" s="37">
        <f t="shared" si="1"/>
        <v>65258</v>
      </c>
    </row>
    <row r="20" spans="1:10" ht="12.75">
      <c r="A20" s="16" t="s">
        <v>83</v>
      </c>
      <c r="B20" s="41">
        <v>49643</v>
      </c>
      <c r="C20" s="36">
        <v>472</v>
      </c>
      <c r="D20" s="42">
        <f t="shared" si="2"/>
        <v>50115</v>
      </c>
      <c r="E20" s="36">
        <v>10774</v>
      </c>
      <c r="F20" s="36">
        <v>4291</v>
      </c>
      <c r="G20" s="36">
        <f t="shared" si="3"/>
        <v>1729</v>
      </c>
      <c r="H20" s="42">
        <v>16794</v>
      </c>
      <c r="I20" s="42">
        <v>1923</v>
      </c>
      <c r="J20" s="37">
        <f t="shared" si="1"/>
        <v>68832</v>
      </c>
    </row>
    <row r="21" spans="1:10" ht="12.75">
      <c r="A21" s="16" t="s">
        <v>84</v>
      </c>
      <c r="B21" s="41">
        <v>64819</v>
      </c>
      <c r="C21" s="36">
        <v>2515</v>
      </c>
      <c r="D21" s="42">
        <f t="shared" si="2"/>
        <v>67334</v>
      </c>
      <c r="E21" s="36">
        <v>14513</v>
      </c>
      <c r="F21" s="36">
        <v>5026</v>
      </c>
      <c r="G21" s="36">
        <f t="shared" si="3"/>
        <v>1903</v>
      </c>
      <c r="H21" s="42">
        <v>21442</v>
      </c>
      <c r="I21" s="42">
        <v>5219</v>
      </c>
      <c r="J21" s="37">
        <f t="shared" si="1"/>
        <v>93995</v>
      </c>
    </row>
    <row r="22" spans="1:10" ht="12.75">
      <c r="A22" s="16" t="s">
        <v>85</v>
      </c>
      <c r="B22" s="41">
        <v>79638</v>
      </c>
      <c r="C22" s="36">
        <v>5955</v>
      </c>
      <c r="D22" s="42">
        <f t="shared" si="2"/>
        <v>85593</v>
      </c>
      <c r="E22" s="36">
        <v>20240</v>
      </c>
      <c r="F22" s="36">
        <v>5271</v>
      </c>
      <c r="G22" s="36">
        <f t="shared" si="3"/>
        <v>2629</v>
      </c>
      <c r="H22" s="42">
        <v>28140</v>
      </c>
      <c r="I22" s="42">
        <v>5438</v>
      </c>
      <c r="J22" s="37">
        <f>+I22+H22+D22</f>
        <v>119171</v>
      </c>
    </row>
    <row r="23" spans="1:10" ht="13.5" thickBot="1">
      <c r="A23" s="13"/>
      <c r="B23" s="13"/>
      <c r="C23" s="10"/>
      <c r="D23" s="14" t="s">
        <v>62</v>
      </c>
      <c r="E23" s="10"/>
      <c r="F23" s="10"/>
      <c r="G23" s="10"/>
      <c r="H23" s="14"/>
      <c r="I23" s="14"/>
      <c r="J23" s="9"/>
    </row>
    <row r="24" spans="1:10" ht="12.75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2.7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2.75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2.75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2.75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2.75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12.75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2.75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2.75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2.75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2.7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2.75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2.75">
      <c r="A37" s="44"/>
      <c r="B37" s="44"/>
      <c r="C37" s="44"/>
      <c r="D37" s="44"/>
      <c r="E37" s="44"/>
      <c r="F37" s="44"/>
      <c r="G37" s="44"/>
      <c r="H37" s="44"/>
      <c r="I37" s="44"/>
      <c r="J37" s="44"/>
    </row>
    <row r="38" spans="1:10" ht="12.75">
      <c r="A38" s="44"/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12.7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2.75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ht="12.75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ht="12.75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0" ht="12.75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0" ht="12.75">
      <c r="A45" s="44"/>
      <c r="B45" s="44"/>
      <c r="C45" s="44"/>
      <c r="D45" s="44"/>
      <c r="E45" s="44"/>
      <c r="F45" s="44"/>
      <c r="G45" s="44"/>
      <c r="H45" s="44"/>
      <c r="I45" s="44"/>
      <c r="J45" s="44"/>
    </row>
    <row r="46" spans="1:10" ht="12.75">
      <c r="A46" s="44"/>
      <c r="B46" s="44"/>
      <c r="C46" s="44"/>
      <c r="D46" s="44"/>
      <c r="E46" s="44"/>
      <c r="F46" s="44"/>
      <c r="G46" s="44"/>
      <c r="H46" s="44"/>
      <c r="I46" s="44"/>
      <c r="J46" s="44"/>
    </row>
    <row r="47" spans="1:10" ht="12.75">
      <c r="A47" s="44"/>
      <c r="B47" s="44"/>
      <c r="C47" s="44"/>
      <c r="D47" s="44"/>
      <c r="E47" s="44"/>
      <c r="F47" s="44"/>
      <c r="G47" s="44"/>
      <c r="H47" s="44"/>
      <c r="I47" s="44"/>
      <c r="J47" s="44"/>
    </row>
    <row r="48" spans="1:10" ht="12.75">
      <c r="A48" s="44"/>
      <c r="B48" s="44"/>
      <c r="C48" s="44"/>
      <c r="D48" s="44"/>
      <c r="E48" s="44"/>
      <c r="F48" s="44"/>
      <c r="G48" s="44"/>
      <c r="H48" s="44"/>
      <c r="I48" s="44"/>
      <c r="J48" s="44"/>
    </row>
    <row r="49" spans="1:10" ht="12.75">
      <c r="A49" s="44"/>
      <c r="B49" s="44"/>
      <c r="C49" s="44"/>
      <c r="D49" s="44"/>
      <c r="E49" s="44"/>
      <c r="F49" s="44"/>
      <c r="G49" s="44"/>
      <c r="H49" s="44"/>
      <c r="I49" s="44"/>
      <c r="J49" s="44"/>
    </row>
    <row r="50" spans="1:10" ht="12.75">
      <c r="A50" s="44"/>
      <c r="B50" s="44"/>
      <c r="C50" s="44"/>
      <c r="D50" s="44"/>
      <c r="E50" s="44"/>
      <c r="F50" s="44"/>
      <c r="G50" s="44"/>
      <c r="H50" s="44"/>
      <c r="I50" s="44"/>
      <c r="J50" s="44"/>
    </row>
    <row r="51" spans="1:10" ht="12.75">
      <c r="A51" s="44"/>
      <c r="B51" s="44"/>
      <c r="C51" s="44"/>
      <c r="D51" s="44"/>
      <c r="E51" s="44"/>
      <c r="F51" s="44"/>
      <c r="G51" s="44"/>
      <c r="H51" s="44"/>
      <c r="I51" s="44"/>
      <c r="J51" s="44"/>
    </row>
    <row r="52" spans="1:10" ht="12.75">
      <c r="A52" s="44"/>
      <c r="B52" s="44"/>
      <c r="C52" s="44"/>
      <c r="D52" s="44"/>
      <c r="E52" s="44"/>
      <c r="F52" s="44"/>
      <c r="G52" s="44"/>
      <c r="H52" s="44"/>
      <c r="I52" s="44"/>
      <c r="J52" s="44"/>
    </row>
    <row r="53" spans="1:10" ht="12.75">
      <c r="A53" s="44"/>
      <c r="B53" s="44"/>
      <c r="C53" s="44"/>
      <c r="D53" s="44"/>
      <c r="E53" s="44"/>
      <c r="F53" s="44"/>
      <c r="G53" s="44"/>
      <c r="H53" s="44"/>
      <c r="I53" s="44"/>
      <c r="J53" s="44"/>
    </row>
    <row r="54" spans="1:10" ht="12.75">
      <c r="A54" s="44"/>
      <c r="B54" s="44"/>
      <c r="C54" s="44"/>
      <c r="D54" s="44"/>
      <c r="E54" s="44"/>
      <c r="F54" s="44"/>
      <c r="G54" s="44"/>
      <c r="H54" s="44"/>
      <c r="I54" s="44"/>
      <c r="J54" s="44"/>
    </row>
    <row r="55" spans="1:10" ht="12.75">
      <c r="A55" s="44"/>
      <c r="B55" s="44"/>
      <c r="C55" s="44"/>
      <c r="D55" s="44"/>
      <c r="E55" s="44"/>
      <c r="F55" s="44"/>
      <c r="G55" s="44"/>
      <c r="H55" s="44"/>
      <c r="I55" s="44"/>
      <c r="J55" s="44"/>
    </row>
    <row r="56" spans="1:10" ht="12.75">
      <c r="A56" s="44"/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12.75">
      <c r="A57" s="44"/>
      <c r="B57" s="44"/>
      <c r="C57" s="44"/>
      <c r="D57" s="44"/>
      <c r="E57" s="44"/>
      <c r="F57" s="44"/>
      <c r="G57" s="44"/>
      <c r="H57" s="44"/>
      <c r="I57" s="44"/>
      <c r="J57" s="44"/>
    </row>
  </sheetData>
  <printOptions horizontalCentered="1" verticalCentered="1"/>
  <pageMargins left="0.7874015748031497" right="0.7874015748031497" top="0.6299212598425197" bottom="0.984251968503937" header="0.5118110236220472" footer="0.5511811023622047"/>
  <pageSetup fitToHeight="1" fitToWidth="1" horizontalDpi="180" verticalDpi="180" orientation="portrait" scale="85" r:id="rId1"/>
  <headerFooter alignWithMargins="0">
    <oddFooter>&amp;CAnuario Estadístico 2000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workbookViewId="0" topLeftCell="A1">
      <selection activeCell="B8" sqref="B8:M62"/>
    </sheetView>
  </sheetViews>
  <sheetFormatPr defaultColWidth="9.140625" defaultRowHeight="12.75"/>
  <cols>
    <col min="1" max="1" width="20.421875" style="0" customWidth="1"/>
    <col min="2" max="12" width="6.57421875" style="0" customWidth="1"/>
    <col min="13" max="13" width="7.7109375" style="0" customWidth="1"/>
    <col min="14" max="14" width="9.7109375" style="0" customWidth="1"/>
    <col min="15" max="16384" width="11.421875" style="0" customWidth="1"/>
  </cols>
  <sheetData>
    <row r="1" spans="1:14" ht="12.75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ht="12.75">
      <c r="A2" s="1" t="s">
        <v>364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14" ht="12.75">
      <c r="A3" s="1" t="s">
        <v>391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</row>
    <row r="4" spans="1:14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</row>
    <row r="5" spans="1:14" ht="12.75">
      <c r="A5" s="3"/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6"/>
    </row>
    <row r="6" spans="1:14" ht="12.75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7" t="s">
        <v>16</v>
      </c>
    </row>
    <row r="7" spans="1:14" ht="13.5" thickBot="1">
      <c r="A7" s="9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9"/>
    </row>
    <row r="8" spans="1:14" ht="12.75">
      <c r="A8" s="15" t="s">
        <v>17</v>
      </c>
      <c r="B8" s="278">
        <f>+B10+B16+B24+B32+B43+B61</f>
        <v>38548</v>
      </c>
      <c r="C8" s="279">
        <f aca="true" t="shared" si="0" ref="C8:M8">+C10+C16+C24+C32+C43+C61</f>
        <v>25614</v>
      </c>
      <c r="D8" s="279">
        <f t="shared" si="0"/>
        <v>27341</v>
      </c>
      <c r="E8" s="279">
        <f t="shared" si="0"/>
        <v>32954</v>
      </c>
      <c r="F8" s="279">
        <f t="shared" si="0"/>
        <v>30076</v>
      </c>
      <c r="G8" s="279">
        <f t="shared" si="0"/>
        <v>29839</v>
      </c>
      <c r="H8" s="279">
        <f t="shared" si="0"/>
        <v>38227</v>
      </c>
      <c r="I8" s="279">
        <f t="shared" si="0"/>
        <v>28780</v>
      </c>
      <c r="J8" s="279">
        <f t="shared" si="0"/>
        <v>31211</v>
      </c>
      <c r="K8" s="279">
        <f t="shared" si="0"/>
        <v>31000</v>
      </c>
      <c r="L8" s="279">
        <f t="shared" si="0"/>
        <v>31213</v>
      </c>
      <c r="M8" s="268">
        <f t="shared" si="0"/>
        <v>36642</v>
      </c>
      <c r="N8" s="79">
        <f>N10+N16+N24+N32+N43+N61</f>
        <v>381445</v>
      </c>
    </row>
    <row r="9" spans="1:14" ht="12.75">
      <c r="A9" s="16"/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9"/>
      <c r="N9" s="42"/>
    </row>
    <row r="10" spans="1:14" s="276" customFormat="1" ht="12.75">
      <c r="A10" s="287" t="s">
        <v>454</v>
      </c>
      <c r="B10" s="266">
        <f>SUM(B12:B14)</f>
        <v>20828</v>
      </c>
      <c r="C10" s="262">
        <f aca="true" t="shared" si="1" ref="C10:M10">SUM(C12:C14)</f>
        <v>11464</v>
      </c>
      <c r="D10" s="262">
        <f t="shared" si="1"/>
        <v>12059</v>
      </c>
      <c r="E10" s="262">
        <f t="shared" si="1"/>
        <v>15486</v>
      </c>
      <c r="F10" s="262">
        <f t="shared" si="1"/>
        <v>14645</v>
      </c>
      <c r="G10" s="262">
        <f t="shared" si="1"/>
        <v>16461</v>
      </c>
      <c r="H10" s="262">
        <f t="shared" si="1"/>
        <v>18706</v>
      </c>
      <c r="I10" s="262">
        <f t="shared" si="1"/>
        <v>13501</v>
      </c>
      <c r="J10" s="262">
        <f t="shared" si="1"/>
        <v>13039</v>
      </c>
      <c r="K10" s="262">
        <f t="shared" si="1"/>
        <v>13908</v>
      </c>
      <c r="L10" s="262">
        <f t="shared" si="1"/>
        <v>13323</v>
      </c>
      <c r="M10" s="270">
        <f t="shared" si="1"/>
        <v>15725</v>
      </c>
      <c r="N10" s="166">
        <f>SUM(N12:N14)</f>
        <v>179145</v>
      </c>
    </row>
    <row r="11" spans="1:14" ht="12.75">
      <c r="A11" s="177"/>
      <c r="B11" s="263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9"/>
      <c r="N11" s="42"/>
    </row>
    <row r="12" spans="1:14" ht="12.75">
      <c r="A12" s="16" t="s">
        <v>18</v>
      </c>
      <c r="B12" s="263">
        <v>91</v>
      </c>
      <c r="C12" s="264">
        <v>41</v>
      </c>
      <c r="D12" s="264">
        <v>88</v>
      </c>
      <c r="E12" s="264">
        <v>106</v>
      </c>
      <c r="F12" s="264">
        <v>52</v>
      </c>
      <c r="G12" s="264">
        <v>27</v>
      </c>
      <c r="H12" s="264">
        <v>46</v>
      </c>
      <c r="I12" s="264">
        <v>40</v>
      </c>
      <c r="J12" s="264">
        <v>1</v>
      </c>
      <c r="K12" s="264">
        <v>8</v>
      </c>
      <c r="L12" s="264">
        <v>18</v>
      </c>
      <c r="M12" s="269">
        <v>14</v>
      </c>
      <c r="N12" s="42">
        <f>SUM(B12:M12)</f>
        <v>532</v>
      </c>
    </row>
    <row r="13" spans="1:14" ht="12.75">
      <c r="A13" s="16" t="s">
        <v>19</v>
      </c>
      <c r="B13" s="263">
        <v>18109</v>
      </c>
      <c r="C13" s="264">
        <v>9769</v>
      </c>
      <c r="D13" s="264">
        <v>10181</v>
      </c>
      <c r="E13" s="264">
        <v>13315</v>
      </c>
      <c r="F13" s="264">
        <v>12760</v>
      </c>
      <c r="G13" s="264">
        <v>14530</v>
      </c>
      <c r="H13" s="264">
        <v>15575</v>
      </c>
      <c r="I13" s="264">
        <v>11315</v>
      </c>
      <c r="J13" s="264">
        <v>11172</v>
      </c>
      <c r="K13" s="264">
        <v>11482</v>
      </c>
      <c r="L13" s="264">
        <v>10478</v>
      </c>
      <c r="M13" s="269">
        <v>13633</v>
      </c>
      <c r="N13" s="42">
        <f>SUM(B13:M13)</f>
        <v>152319</v>
      </c>
    </row>
    <row r="14" spans="1:14" ht="12.75">
      <c r="A14" s="16" t="s">
        <v>20</v>
      </c>
      <c r="B14" s="263">
        <v>2628</v>
      </c>
      <c r="C14" s="264">
        <v>1654</v>
      </c>
      <c r="D14" s="264">
        <v>1790</v>
      </c>
      <c r="E14" s="264">
        <v>2065</v>
      </c>
      <c r="F14" s="264">
        <v>1833</v>
      </c>
      <c r="G14" s="264">
        <v>1904</v>
      </c>
      <c r="H14" s="264">
        <v>3085</v>
      </c>
      <c r="I14" s="264">
        <v>2146</v>
      </c>
      <c r="J14" s="264">
        <v>1866</v>
      </c>
      <c r="K14" s="264">
        <v>2418</v>
      </c>
      <c r="L14" s="264">
        <v>2827</v>
      </c>
      <c r="M14" s="269">
        <v>2078</v>
      </c>
      <c r="N14" s="42">
        <f>SUM(B14:M14)</f>
        <v>26294</v>
      </c>
    </row>
    <row r="15" spans="1:14" ht="12.75">
      <c r="A15" s="16"/>
      <c r="B15" s="263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9"/>
      <c r="N15" s="42"/>
    </row>
    <row r="16" spans="1:14" ht="12.75">
      <c r="A16" s="177" t="s">
        <v>455</v>
      </c>
      <c r="B16" s="266">
        <f>SUM(B18:B22)</f>
        <v>14349</v>
      </c>
      <c r="C16" s="262">
        <f aca="true" t="shared" si="2" ref="C16:M16">SUM(C18:C22)</f>
        <v>11637</v>
      </c>
      <c r="D16" s="262">
        <f t="shared" si="2"/>
        <v>12081</v>
      </c>
      <c r="E16" s="262">
        <f t="shared" si="2"/>
        <v>13605</v>
      </c>
      <c r="F16" s="262">
        <f t="shared" si="2"/>
        <v>12504</v>
      </c>
      <c r="G16" s="262">
        <f t="shared" si="2"/>
        <v>10108</v>
      </c>
      <c r="H16" s="262">
        <f t="shared" si="2"/>
        <v>13547</v>
      </c>
      <c r="I16" s="262">
        <f t="shared" si="2"/>
        <v>10499</v>
      </c>
      <c r="J16" s="262">
        <f t="shared" si="2"/>
        <v>11573</v>
      </c>
      <c r="K16" s="262">
        <f t="shared" si="2"/>
        <v>11926</v>
      </c>
      <c r="L16" s="262">
        <f t="shared" si="2"/>
        <v>13207</v>
      </c>
      <c r="M16" s="270">
        <f t="shared" si="2"/>
        <v>15636</v>
      </c>
      <c r="N16" s="72">
        <f>SUM(N18:N22)</f>
        <v>150672</v>
      </c>
    </row>
    <row r="17" spans="1:14" ht="12.75">
      <c r="A17" s="177"/>
      <c r="B17" s="263" t="s">
        <v>62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9"/>
      <c r="N17" s="42"/>
    </row>
    <row r="18" spans="1:14" ht="12.75">
      <c r="A18" s="16" t="s">
        <v>21</v>
      </c>
      <c r="B18" s="263">
        <v>1489</v>
      </c>
      <c r="C18" s="264">
        <v>1182</v>
      </c>
      <c r="D18" s="264">
        <v>1491</v>
      </c>
      <c r="E18" s="264">
        <v>1776</v>
      </c>
      <c r="F18" s="264">
        <v>1569</v>
      </c>
      <c r="G18" s="264">
        <v>1489</v>
      </c>
      <c r="H18" s="264">
        <v>1645</v>
      </c>
      <c r="I18" s="264">
        <v>1732</v>
      </c>
      <c r="J18" s="264">
        <v>1504</v>
      </c>
      <c r="K18" s="264">
        <v>1761</v>
      </c>
      <c r="L18" s="264">
        <v>2328</v>
      </c>
      <c r="M18" s="269">
        <v>1213</v>
      </c>
      <c r="N18" s="42">
        <f>SUM(B18:M18)</f>
        <v>19179</v>
      </c>
    </row>
    <row r="19" spans="1:14" ht="12.75">
      <c r="A19" s="16" t="s">
        <v>22</v>
      </c>
      <c r="B19" s="263">
        <v>1420</v>
      </c>
      <c r="C19" s="264">
        <v>1594</v>
      </c>
      <c r="D19" s="264">
        <v>1365</v>
      </c>
      <c r="E19" s="264">
        <v>1166</v>
      </c>
      <c r="F19" s="264">
        <v>1952</v>
      </c>
      <c r="G19" s="264">
        <v>1798</v>
      </c>
      <c r="H19" s="264">
        <v>1544</v>
      </c>
      <c r="I19" s="264">
        <v>1279</v>
      </c>
      <c r="J19" s="264">
        <v>1231</v>
      </c>
      <c r="K19" s="264">
        <v>1556</v>
      </c>
      <c r="L19" s="264">
        <v>1536</v>
      </c>
      <c r="M19" s="269">
        <v>1051</v>
      </c>
      <c r="N19" s="42">
        <f>SUM(B19:M19)</f>
        <v>17492</v>
      </c>
    </row>
    <row r="20" spans="1:14" ht="12.75">
      <c r="A20" s="16" t="s">
        <v>23</v>
      </c>
      <c r="B20" s="263">
        <v>287</v>
      </c>
      <c r="C20" s="264">
        <v>234</v>
      </c>
      <c r="D20" s="264">
        <v>227</v>
      </c>
      <c r="E20" s="264">
        <v>216</v>
      </c>
      <c r="F20" s="264">
        <v>155</v>
      </c>
      <c r="G20" s="264">
        <v>127</v>
      </c>
      <c r="H20" s="264">
        <v>280</v>
      </c>
      <c r="I20" s="264">
        <v>186</v>
      </c>
      <c r="J20" s="264">
        <v>171</v>
      </c>
      <c r="K20" s="264">
        <v>197</v>
      </c>
      <c r="L20" s="264">
        <v>153</v>
      </c>
      <c r="M20" s="269">
        <v>117</v>
      </c>
      <c r="N20" s="42">
        <f>SUM(B20:M20)</f>
        <v>2350</v>
      </c>
    </row>
    <row r="21" spans="1:14" ht="12.75">
      <c r="A21" s="16" t="s">
        <v>24</v>
      </c>
      <c r="B21" s="263">
        <v>5884</v>
      </c>
      <c r="C21" s="264">
        <v>4561</v>
      </c>
      <c r="D21" s="264">
        <v>4631</v>
      </c>
      <c r="E21" s="264">
        <v>6479</v>
      </c>
      <c r="F21" s="264">
        <v>4660</v>
      </c>
      <c r="G21" s="264">
        <v>2845</v>
      </c>
      <c r="H21" s="264">
        <v>4489</v>
      </c>
      <c r="I21" s="264">
        <v>3264</v>
      </c>
      <c r="J21" s="264">
        <v>4705</v>
      </c>
      <c r="K21" s="264">
        <v>3901</v>
      </c>
      <c r="L21" s="264">
        <v>4122</v>
      </c>
      <c r="M21" s="269">
        <v>7329</v>
      </c>
      <c r="N21" s="42">
        <f>SUM(B21:M21)</f>
        <v>56870</v>
      </c>
    </row>
    <row r="22" spans="1:14" ht="12.75">
      <c r="A22" s="16" t="s">
        <v>25</v>
      </c>
      <c r="B22" s="263">
        <v>5269</v>
      </c>
      <c r="C22" s="264">
        <v>4066</v>
      </c>
      <c r="D22" s="264">
        <v>4367</v>
      </c>
      <c r="E22" s="264">
        <v>3968</v>
      </c>
      <c r="F22" s="264">
        <v>4168</v>
      </c>
      <c r="G22" s="264">
        <v>3849</v>
      </c>
      <c r="H22" s="264">
        <v>5589</v>
      </c>
      <c r="I22" s="264">
        <v>4038</v>
      </c>
      <c r="J22" s="264">
        <v>3962</v>
      </c>
      <c r="K22" s="264">
        <v>4511</v>
      </c>
      <c r="L22" s="264">
        <v>5068</v>
      </c>
      <c r="M22" s="269">
        <v>5926</v>
      </c>
      <c r="N22" s="42">
        <f>SUM(B22:M22)</f>
        <v>54781</v>
      </c>
    </row>
    <row r="23" spans="1:14" ht="12.75">
      <c r="A23" s="16"/>
      <c r="B23" s="263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9"/>
      <c r="N23" s="42"/>
    </row>
    <row r="24" spans="1:14" s="276" customFormat="1" ht="12.75">
      <c r="A24" s="287" t="s">
        <v>26</v>
      </c>
      <c r="B24" s="266">
        <f>SUM(B26:B30)</f>
        <v>542</v>
      </c>
      <c r="C24" s="262">
        <f aca="true" t="shared" si="3" ref="C24:M24">SUM(C26:C30)</f>
        <v>386</v>
      </c>
      <c r="D24" s="262">
        <f t="shared" si="3"/>
        <v>589</v>
      </c>
      <c r="E24" s="262">
        <f t="shared" si="3"/>
        <v>538</v>
      </c>
      <c r="F24" s="262">
        <f t="shared" si="3"/>
        <v>268</v>
      </c>
      <c r="G24" s="262">
        <f t="shared" si="3"/>
        <v>371</v>
      </c>
      <c r="H24" s="262">
        <f t="shared" si="3"/>
        <v>503</v>
      </c>
      <c r="I24" s="262">
        <f t="shared" si="3"/>
        <v>236</v>
      </c>
      <c r="J24" s="262">
        <f t="shared" si="3"/>
        <v>327</v>
      </c>
      <c r="K24" s="262">
        <f t="shared" si="3"/>
        <v>236</v>
      </c>
      <c r="L24" s="262">
        <f t="shared" si="3"/>
        <v>256</v>
      </c>
      <c r="M24" s="270">
        <f t="shared" si="3"/>
        <v>426</v>
      </c>
      <c r="N24" s="166">
        <f>SUM(N26:N30)</f>
        <v>4678</v>
      </c>
    </row>
    <row r="25" spans="1:14" ht="12.75">
      <c r="A25" s="177"/>
      <c r="B25" s="263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9"/>
      <c r="N25" s="42"/>
    </row>
    <row r="26" spans="1:14" ht="12.75">
      <c r="A26" s="16" t="s">
        <v>27</v>
      </c>
      <c r="B26" s="263">
        <v>477</v>
      </c>
      <c r="C26" s="264">
        <v>307</v>
      </c>
      <c r="D26" s="264">
        <v>550</v>
      </c>
      <c r="E26" s="264">
        <v>482</v>
      </c>
      <c r="F26" s="264">
        <v>211</v>
      </c>
      <c r="G26" s="264">
        <v>346</v>
      </c>
      <c r="H26" s="264">
        <v>321</v>
      </c>
      <c r="I26" s="264">
        <v>191</v>
      </c>
      <c r="J26" s="264">
        <v>220</v>
      </c>
      <c r="K26" s="264">
        <v>214</v>
      </c>
      <c r="L26" s="264">
        <v>224</v>
      </c>
      <c r="M26" s="269">
        <v>398</v>
      </c>
      <c r="N26" s="42">
        <f>SUM(B26:M26)</f>
        <v>3941</v>
      </c>
    </row>
    <row r="27" spans="1:14" ht="12.75">
      <c r="A27" s="16" t="s">
        <v>28</v>
      </c>
      <c r="B27" s="263">
        <v>65</v>
      </c>
      <c r="C27" s="264">
        <v>73</v>
      </c>
      <c r="D27" s="264">
        <v>30</v>
      </c>
      <c r="E27" s="264">
        <v>50</v>
      </c>
      <c r="F27" s="264">
        <v>49</v>
      </c>
      <c r="G27" s="264">
        <v>25</v>
      </c>
      <c r="H27" s="264">
        <v>69</v>
      </c>
      <c r="I27" s="264">
        <v>43</v>
      </c>
      <c r="J27" s="264">
        <v>106</v>
      </c>
      <c r="K27" s="264">
        <v>14</v>
      </c>
      <c r="L27" s="264">
        <v>31</v>
      </c>
      <c r="M27" s="269">
        <v>24</v>
      </c>
      <c r="N27" s="42">
        <f>SUM(B27:M27)</f>
        <v>579</v>
      </c>
    </row>
    <row r="28" spans="1:14" ht="12.75">
      <c r="A28" s="16" t="s">
        <v>29</v>
      </c>
      <c r="B28" s="263">
        <v>0</v>
      </c>
      <c r="C28" s="264">
        <v>0</v>
      </c>
      <c r="D28" s="264">
        <v>2</v>
      </c>
      <c r="E28" s="264">
        <v>3</v>
      </c>
      <c r="F28" s="264">
        <v>8</v>
      </c>
      <c r="G28" s="264">
        <v>0</v>
      </c>
      <c r="H28" s="264">
        <v>0</v>
      </c>
      <c r="I28" s="264">
        <v>1</v>
      </c>
      <c r="J28" s="264">
        <v>1</v>
      </c>
      <c r="K28" s="264">
        <v>0</v>
      </c>
      <c r="L28" s="264">
        <v>1</v>
      </c>
      <c r="M28" s="269">
        <v>2</v>
      </c>
      <c r="N28" s="42">
        <f>SUM(B28:M28)</f>
        <v>18</v>
      </c>
    </row>
    <row r="29" spans="1:14" ht="12.75">
      <c r="A29" s="16" t="s">
        <v>30</v>
      </c>
      <c r="B29" s="263">
        <v>0</v>
      </c>
      <c r="C29" s="264">
        <v>0</v>
      </c>
      <c r="D29" s="264">
        <v>5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0</v>
      </c>
      <c r="L29" s="264">
        <v>0</v>
      </c>
      <c r="M29" s="269">
        <v>0</v>
      </c>
      <c r="N29" s="42">
        <f>SUM(B29:M29)</f>
        <v>5</v>
      </c>
    </row>
    <row r="30" spans="1:14" ht="12.75">
      <c r="A30" s="16" t="s">
        <v>31</v>
      </c>
      <c r="B30" s="263">
        <v>0</v>
      </c>
      <c r="C30" s="264">
        <v>6</v>
      </c>
      <c r="D30" s="264">
        <v>2</v>
      </c>
      <c r="E30" s="264">
        <v>3</v>
      </c>
      <c r="F30" s="264">
        <v>0</v>
      </c>
      <c r="G30" s="264">
        <v>0</v>
      </c>
      <c r="H30" s="264">
        <v>113</v>
      </c>
      <c r="I30" s="264">
        <v>1</v>
      </c>
      <c r="J30" s="264">
        <v>0</v>
      </c>
      <c r="K30" s="264">
        <v>8</v>
      </c>
      <c r="L30" s="264">
        <v>0</v>
      </c>
      <c r="M30" s="269">
        <v>2</v>
      </c>
      <c r="N30" s="42">
        <f>SUM(B30:M30)</f>
        <v>135</v>
      </c>
    </row>
    <row r="31" spans="1:14" ht="12.75">
      <c r="A31" s="16"/>
      <c r="B31" s="263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9"/>
      <c r="N31" s="42"/>
    </row>
    <row r="32" spans="1:14" ht="12.75">
      <c r="A32" s="177" t="s">
        <v>456</v>
      </c>
      <c r="B32" s="266">
        <f>SUM(B34:B41)</f>
        <v>1537</v>
      </c>
      <c r="C32" s="262">
        <f aca="true" t="shared" si="4" ref="C32:M32">SUM(C34:C41)</f>
        <v>1262</v>
      </c>
      <c r="D32" s="262">
        <f t="shared" si="4"/>
        <v>1198</v>
      </c>
      <c r="E32" s="262">
        <f t="shared" si="4"/>
        <v>1782</v>
      </c>
      <c r="F32" s="262">
        <f t="shared" si="4"/>
        <v>1349</v>
      </c>
      <c r="G32" s="262">
        <f t="shared" si="4"/>
        <v>1702</v>
      </c>
      <c r="H32" s="262">
        <f t="shared" si="4"/>
        <v>2331</v>
      </c>
      <c r="I32" s="262">
        <f t="shared" si="4"/>
        <v>1882</v>
      </c>
      <c r="J32" s="262">
        <f t="shared" si="4"/>
        <v>1783</v>
      </c>
      <c r="K32" s="262">
        <f t="shared" si="4"/>
        <v>1866</v>
      </c>
      <c r="L32" s="262">
        <f t="shared" si="4"/>
        <v>1932</v>
      </c>
      <c r="M32" s="270">
        <f t="shared" si="4"/>
        <v>1938</v>
      </c>
      <c r="N32" s="72">
        <f>SUM(N34:N41)</f>
        <v>20562</v>
      </c>
    </row>
    <row r="33" spans="1:14" ht="12.75">
      <c r="A33" s="177"/>
      <c r="B33" s="263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9"/>
      <c r="N33" s="42"/>
    </row>
    <row r="34" spans="1:14" ht="12.75">
      <c r="A34" s="16" t="s">
        <v>32</v>
      </c>
      <c r="B34" s="263">
        <v>86</v>
      </c>
      <c r="C34" s="264">
        <v>88</v>
      </c>
      <c r="D34" s="264">
        <v>119</v>
      </c>
      <c r="E34" s="264">
        <v>94</v>
      </c>
      <c r="F34" s="264">
        <v>55</v>
      </c>
      <c r="G34" s="264">
        <v>102</v>
      </c>
      <c r="H34" s="264">
        <v>31</v>
      </c>
      <c r="I34" s="264">
        <v>33</v>
      </c>
      <c r="J34" s="264">
        <v>67</v>
      </c>
      <c r="K34" s="264">
        <v>22</v>
      </c>
      <c r="L34" s="264">
        <v>42</v>
      </c>
      <c r="M34" s="269">
        <v>69</v>
      </c>
      <c r="N34" s="42">
        <f>SUM(B34:M34)</f>
        <v>808</v>
      </c>
    </row>
    <row r="35" spans="1:14" ht="12.75">
      <c r="A35" s="16" t="s">
        <v>33</v>
      </c>
      <c r="B35" s="263">
        <v>0</v>
      </c>
      <c r="C35" s="264">
        <v>6</v>
      </c>
      <c r="D35" s="264">
        <v>1</v>
      </c>
      <c r="E35" s="264">
        <v>6</v>
      </c>
      <c r="F35" s="264">
        <v>9</v>
      </c>
      <c r="G35" s="264">
        <v>0</v>
      </c>
      <c r="H35" s="264">
        <v>3</v>
      </c>
      <c r="I35" s="264">
        <v>6</v>
      </c>
      <c r="J35" s="264">
        <v>3</v>
      </c>
      <c r="K35" s="264">
        <v>9</v>
      </c>
      <c r="L35" s="264">
        <v>1</v>
      </c>
      <c r="M35" s="269">
        <v>0</v>
      </c>
      <c r="N35" s="42">
        <f aca="true" t="shared" si="5" ref="N35:N41">SUM(B35:M35)</f>
        <v>44</v>
      </c>
    </row>
    <row r="36" spans="1:14" ht="12.75">
      <c r="A36" s="16" t="s">
        <v>34</v>
      </c>
      <c r="B36" s="263">
        <v>160</v>
      </c>
      <c r="C36" s="264">
        <v>147</v>
      </c>
      <c r="D36" s="264">
        <v>137</v>
      </c>
      <c r="E36" s="264">
        <v>124</v>
      </c>
      <c r="F36" s="264">
        <v>100</v>
      </c>
      <c r="G36" s="264">
        <v>102</v>
      </c>
      <c r="H36" s="264">
        <v>77</v>
      </c>
      <c r="I36" s="264">
        <v>51</v>
      </c>
      <c r="J36" s="264">
        <v>86</v>
      </c>
      <c r="K36" s="264">
        <v>54</v>
      </c>
      <c r="L36" s="264">
        <v>68</v>
      </c>
      <c r="M36" s="269">
        <v>24</v>
      </c>
      <c r="N36" s="42">
        <f t="shared" si="5"/>
        <v>1130</v>
      </c>
    </row>
    <row r="37" spans="1:14" ht="12.75">
      <c r="A37" s="16" t="s">
        <v>35</v>
      </c>
      <c r="B37" s="263">
        <v>660</v>
      </c>
      <c r="C37" s="264">
        <v>564</v>
      </c>
      <c r="D37" s="264">
        <v>415</v>
      </c>
      <c r="E37" s="264">
        <v>883</v>
      </c>
      <c r="F37" s="264">
        <v>614</v>
      </c>
      <c r="G37" s="264">
        <v>931</v>
      </c>
      <c r="H37" s="264">
        <v>1681</v>
      </c>
      <c r="I37" s="264">
        <v>966</v>
      </c>
      <c r="J37" s="264">
        <v>970</v>
      </c>
      <c r="K37" s="264">
        <v>914</v>
      </c>
      <c r="L37" s="264">
        <v>987</v>
      </c>
      <c r="M37" s="269">
        <v>1178</v>
      </c>
      <c r="N37" s="42">
        <f t="shared" si="5"/>
        <v>10763</v>
      </c>
    </row>
    <row r="38" spans="1:14" ht="12.75">
      <c r="A38" s="16" t="s">
        <v>36</v>
      </c>
      <c r="B38" s="263">
        <v>147</v>
      </c>
      <c r="C38" s="264">
        <v>160</v>
      </c>
      <c r="D38" s="264">
        <v>143</v>
      </c>
      <c r="E38" s="264">
        <v>220</v>
      </c>
      <c r="F38" s="264">
        <v>216</v>
      </c>
      <c r="G38" s="264">
        <v>216</v>
      </c>
      <c r="H38" s="264">
        <v>157</v>
      </c>
      <c r="I38" s="264">
        <v>245</v>
      </c>
      <c r="J38" s="264">
        <v>196</v>
      </c>
      <c r="K38" s="264">
        <v>235</v>
      </c>
      <c r="L38" s="264">
        <v>197</v>
      </c>
      <c r="M38" s="269">
        <v>166</v>
      </c>
      <c r="N38" s="42">
        <f t="shared" si="5"/>
        <v>2298</v>
      </c>
    </row>
    <row r="39" spans="1:14" ht="12.75">
      <c r="A39" s="16" t="s">
        <v>37</v>
      </c>
      <c r="B39" s="263">
        <v>188</v>
      </c>
      <c r="C39" s="264">
        <v>61</v>
      </c>
      <c r="D39" s="264">
        <v>141</v>
      </c>
      <c r="E39" s="264">
        <v>156</v>
      </c>
      <c r="F39" s="264">
        <v>113</v>
      </c>
      <c r="G39" s="264">
        <v>150</v>
      </c>
      <c r="H39" s="264">
        <v>197</v>
      </c>
      <c r="I39" s="264">
        <v>349</v>
      </c>
      <c r="J39" s="264">
        <v>234</v>
      </c>
      <c r="K39" s="264">
        <v>323</v>
      </c>
      <c r="L39" s="264">
        <v>340</v>
      </c>
      <c r="M39" s="269">
        <v>285</v>
      </c>
      <c r="N39" s="42">
        <f t="shared" si="5"/>
        <v>2537</v>
      </c>
    </row>
    <row r="40" spans="1:14" ht="12.75">
      <c r="A40" s="16" t="s">
        <v>38</v>
      </c>
      <c r="B40" s="263">
        <v>294</v>
      </c>
      <c r="C40" s="264">
        <v>235</v>
      </c>
      <c r="D40" s="264">
        <v>241</v>
      </c>
      <c r="E40" s="264">
        <v>299</v>
      </c>
      <c r="F40" s="264">
        <v>240</v>
      </c>
      <c r="G40" s="264">
        <v>195</v>
      </c>
      <c r="H40" s="264">
        <v>185</v>
      </c>
      <c r="I40" s="264">
        <v>232</v>
      </c>
      <c r="J40" s="264">
        <v>226</v>
      </c>
      <c r="K40" s="264">
        <v>309</v>
      </c>
      <c r="L40" s="264">
        <v>297</v>
      </c>
      <c r="M40" s="269">
        <v>216</v>
      </c>
      <c r="N40" s="42">
        <f t="shared" si="5"/>
        <v>2969</v>
      </c>
    </row>
    <row r="41" spans="1:14" ht="12.75">
      <c r="A41" s="16" t="s">
        <v>31</v>
      </c>
      <c r="B41" s="263">
        <v>2</v>
      </c>
      <c r="C41" s="264">
        <v>1</v>
      </c>
      <c r="D41" s="264">
        <v>1</v>
      </c>
      <c r="E41" s="264">
        <v>0</v>
      </c>
      <c r="F41" s="264">
        <v>2</v>
      </c>
      <c r="G41" s="264">
        <v>6</v>
      </c>
      <c r="H41" s="264">
        <v>0</v>
      </c>
      <c r="I41" s="264">
        <v>0</v>
      </c>
      <c r="J41" s="264">
        <v>1</v>
      </c>
      <c r="K41" s="264">
        <v>0</v>
      </c>
      <c r="L41" s="264">
        <v>0</v>
      </c>
      <c r="M41" s="269">
        <v>0</v>
      </c>
      <c r="N41" s="42">
        <f t="shared" si="5"/>
        <v>13</v>
      </c>
    </row>
    <row r="42" spans="1:14" ht="12.75">
      <c r="A42" s="16"/>
      <c r="B42" s="263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9"/>
      <c r="N42" s="42"/>
    </row>
    <row r="43" spans="1:14" ht="12.75">
      <c r="A43" s="177" t="s">
        <v>39</v>
      </c>
      <c r="B43" s="266">
        <f>SUM(B45:B58)</f>
        <v>581</v>
      </c>
      <c r="C43" s="262">
        <f aca="true" t="shared" si="6" ref="C43:M43">SUM(C45:C58)</f>
        <v>337</v>
      </c>
      <c r="D43" s="262">
        <f t="shared" si="6"/>
        <v>724</v>
      </c>
      <c r="E43" s="262">
        <f t="shared" si="6"/>
        <v>666</v>
      </c>
      <c r="F43" s="262">
        <f t="shared" si="6"/>
        <v>402</v>
      </c>
      <c r="G43" s="262">
        <f t="shared" si="6"/>
        <v>342</v>
      </c>
      <c r="H43" s="262">
        <f t="shared" si="6"/>
        <v>334</v>
      </c>
      <c r="I43" s="262">
        <f t="shared" si="6"/>
        <v>97</v>
      </c>
      <c r="J43" s="262">
        <f t="shared" si="6"/>
        <v>199</v>
      </c>
      <c r="K43" s="262">
        <f t="shared" si="6"/>
        <v>182</v>
      </c>
      <c r="L43" s="262">
        <f t="shared" si="6"/>
        <v>421</v>
      </c>
      <c r="M43" s="270">
        <f t="shared" si="6"/>
        <v>368</v>
      </c>
      <c r="N43" s="72">
        <f>SUM(N45:N58)</f>
        <v>4653</v>
      </c>
    </row>
    <row r="44" spans="1:14" ht="12.75">
      <c r="A44" s="177"/>
      <c r="B44" s="263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9"/>
      <c r="N44" s="42"/>
    </row>
    <row r="45" spans="1:14" ht="12.75">
      <c r="A45" s="16" t="s">
        <v>40</v>
      </c>
      <c r="B45" s="263">
        <v>205</v>
      </c>
      <c r="C45" s="264">
        <v>108</v>
      </c>
      <c r="D45" s="264">
        <v>245</v>
      </c>
      <c r="E45" s="264">
        <v>86</v>
      </c>
      <c r="F45" s="264">
        <v>116</v>
      </c>
      <c r="G45" s="264">
        <v>61</v>
      </c>
      <c r="H45" s="264">
        <v>5</v>
      </c>
      <c r="I45" s="264">
        <v>1</v>
      </c>
      <c r="J45" s="264">
        <v>2</v>
      </c>
      <c r="K45" s="264">
        <v>1</v>
      </c>
      <c r="L45" s="264">
        <v>137</v>
      </c>
      <c r="M45" s="269">
        <v>200</v>
      </c>
      <c r="N45" s="42">
        <f>SUM(B45:M45)</f>
        <v>1167</v>
      </c>
    </row>
    <row r="46" spans="1:14" ht="12.75">
      <c r="A46" s="16" t="s">
        <v>41</v>
      </c>
      <c r="B46" s="263">
        <v>0</v>
      </c>
      <c r="C46" s="264">
        <v>2</v>
      </c>
      <c r="D46" s="264">
        <v>2</v>
      </c>
      <c r="E46" s="264">
        <v>0</v>
      </c>
      <c r="F46" s="264">
        <v>2</v>
      </c>
      <c r="G46" s="264">
        <v>0</v>
      </c>
      <c r="H46" s="264">
        <v>1</v>
      </c>
      <c r="I46" s="264">
        <v>1</v>
      </c>
      <c r="J46" s="264">
        <v>1</v>
      </c>
      <c r="K46" s="264">
        <v>0</v>
      </c>
      <c r="L46" s="264">
        <v>0</v>
      </c>
      <c r="M46" s="269">
        <v>0</v>
      </c>
      <c r="N46" s="42">
        <f aca="true" t="shared" si="7" ref="N46:N58">SUM(B46:M46)</f>
        <v>9</v>
      </c>
    </row>
    <row r="47" spans="1:14" ht="12.75">
      <c r="A47" s="16" t="s">
        <v>42</v>
      </c>
      <c r="B47" s="263">
        <v>0</v>
      </c>
      <c r="C47" s="264">
        <v>6</v>
      </c>
      <c r="D47" s="264">
        <v>0</v>
      </c>
      <c r="E47" s="264">
        <v>2</v>
      </c>
      <c r="F47" s="264">
        <v>0</v>
      </c>
      <c r="G47" s="264">
        <v>0</v>
      </c>
      <c r="H47" s="264">
        <v>1</v>
      </c>
      <c r="I47" s="264">
        <v>5</v>
      </c>
      <c r="J47" s="264">
        <v>0</v>
      </c>
      <c r="K47" s="264">
        <v>0</v>
      </c>
      <c r="L47" s="264">
        <v>0</v>
      </c>
      <c r="M47" s="269">
        <v>0</v>
      </c>
      <c r="N47" s="42">
        <f t="shared" si="7"/>
        <v>14</v>
      </c>
    </row>
    <row r="48" spans="1:14" ht="12.75">
      <c r="A48" s="16" t="s">
        <v>43</v>
      </c>
      <c r="B48" s="263">
        <v>0</v>
      </c>
      <c r="C48" s="264">
        <v>0</v>
      </c>
      <c r="D48" s="264">
        <v>0</v>
      </c>
      <c r="E48" s="264">
        <v>0</v>
      </c>
      <c r="F48" s="264">
        <v>0</v>
      </c>
      <c r="G48" s="264">
        <v>1</v>
      </c>
      <c r="H48" s="264">
        <v>0</v>
      </c>
      <c r="I48" s="264">
        <v>2</v>
      </c>
      <c r="J48" s="264">
        <v>0</v>
      </c>
      <c r="K48" s="264">
        <v>0</v>
      </c>
      <c r="L48" s="264">
        <v>0</v>
      </c>
      <c r="M48" s="269">
        <v>0</v>
      </c>
      <c r="N48" s="42">
        <f t="shared" si="7"/>
        <v>3</v>
      </c>
    </row>
    <row r="49" spans="1:14" ht="12.75">
      <c r="A49" s="16" t="s">
        <v>44</v>
      </c>
      <c r="B49" s="263">
        <v>185</v>
      </c>
      <c r="C49" s="264">
        <v>81</v>
      </c>
      <c r="D49" s="264">
        <v>324</v>
      </c>
      <c r="E49" s="264">
        <v>241</v>
      </c>
      <c r="F49" s="264">
        <v>170</v>
      </c>
      <c r="G49" s="264">
        <v>208</v>
      </c>
      <c r="H49" s="264">
        <v>176</v>
      </c>
      <c r="I49" s="264">
        <v>53</v>
      </c>
      <c r="J49" s="264">
        <v>86</v>
      </c>
      <c r="K49" s="264">
        <v>118</v>
      </c>
      <c r="L49" s="264">
        <v>94</v>
      </c>
      <c r="M49" s="269">
        <v>83</v>
      </c>
      <c r="N49" s="42">
        <f t="shared" si="7"/>
        <v>1819</v>
      </c>
    </row>
    <row r="50" spans="1:14" ht="12.75">
      <c r="A50" s="16" t="s">
        <v>45</v>
      </c>
      <c r="B50" s="263">
        <v>0</v>
      </c>
      <c r="C50" s="264">
        <v>0</v>
      </c>
      <c r="D50" s="264">
        <v>0</v>
      </c>
      <c r="E50" s="264">
        <v>0</v>
      </c>
      <c r="F50" s="264">
        <v>0</v>
      </c>
      <c r="G50" s="264">
        <v>0</v>
      </c>
      <c r="H50" s="264">
        <v>0</v>
      </c>
      <c r="I50" s="264">
        <v>0</v>
      </c>
      <c r="J50" s="264">
        <v>0</v>
      </c>
      <c r="K50" s="264">
        <v>0</v>
      </c>
      <c r="L50" s="264">
        <v>1</v>
      </c>
      <c r="M50" s="269">
        <v>0</v>
      </c>
      <c r="N50" s="42">
        <f t="shared" si="7"/>
        <v>1</v>
      </c>
    </row>
    <row r="51" spans="1:14" ht="12.75">
      <c r="A51" s="16" t="s">
        <v>46</v>
      </c>
      <c r="B51" s="263">
        <v>3</v>
      </c>
      <c r="C51" s="264">
        <v>9</v>
      </c>
      <c r="D51" s="264">
        <v>4</v>
      </c>
      <c r="E51" s="264">
        <v>8</v>
      </c>
      <c r="F51" s="264">
        <v>0</v>
      </c>
      <c r="G51" s="264">
        <v>0</v>
      </c>
      <c r="H51" s="264">
        <v>37</v>
      </c>
      <c r="I51" s="264">
        <v>10</v>
      </c>
      <c r="J51" s="264">
        <v>1</v>
      </c>
      <c r="K51" s="264">
        <v>6</v>
      </c>
      <c r="L51" s="264">
        <v>0</v>
      </c>
      <c r="M51" s="269">
        <v>1</v>
      </c>
      <c r="N51" s="42">
        <f t="shared" si="7"/>
        <v>79</v>
      </c>
    </row>
    <row r="52" spans="1:14" ht="12.75">
      <c r="A52" s="16" t="s">
        <v>47</v>
      </c>
      <c r="B52" s="263">
        <v>98</v>
      </c>
      <c r="C52" s="264">
        <v>89</v>
      </c>
      <c r="D52" s="264">
        <v>126</v>
      </c>
      <c r="E52" s="264">
        <v>218</v>
      </c>
      <c r="F52" s="264">
        <v>94</v>
      </c>
      <c r="G52" s="264">
        <v>27</v>
      </c>
      <c r="H52" s="264">
        <v>33</v>
      </c>
      <c r="I52" s="264">
        <v>19</v>
      </c>
      <c r="J52" s="264">
        <v>48</v>
      </c>
      <c r="K52" s="264">
        <v>31</v>
      </c>
      <c r="L52" s="264">
        <v>127</v>
      </c>
      <c r="M52" s="269">
        <v>73</v>
      </c>
      <c r="N52" s="42">
        <f t="shared" si="7"/>
        <v>983</v>
      </c>
    </row>
    <row r="53" spans="1:14" ht="12.75">
      <c r="A53" s="16" t="s">
        <v>48</v>
      </c>
      <c r="B53" s="263">
        <v>57</v>
      </c>
      <c r="C53" s="264">
        <v>27</v>
      </c>
      <c r="D53" s="264">
        <v>14</v>
      </c>
      <c r="E53" s="264">
        <v>87</v>
      </c>
      <c r="F53" s="264">
        <v>8</v>
      </c>
      <c r="G53" s="264">
        <v>42</v>
      </c>
      <c r="H53" s="264">
        <v>71</v>
      </c>
      <c r="I53" s="264">
        <v>0</v>
      </c>
      <c r="J53" s="264">
        <v>38</v>
      </c>
      <c r="K53" s="264">
        <v>8</v>
      </c>
      <c r="L53" s="264">
        <v>62</v>
      </c>
      <c r="M53" s="269">
        <v>1</v>
      </c>
      <c r="N53" s="42">
        <f t="shared" si="7"/>
        <v>415</v>
      </c>
    </row>
    <row r="54" spans="1:14" ht="12.75">
      <c r="A54" s="16" t="s">
        <v>49</v>
      </c>
      <c r="B54" s="263">
        <v>18</v>
      </c>
      <c r="C54" s="264">
        <v>9</v>
      </c>
      <c r="D54" s="264">
        <v>4</v>
      </c>
      <c r="E54" s="264">
        <v>15</v>
      </c>
      <c r="F54" s="264">
        <v>2</v>
      </c>
      <c r="G54" s="264">
        <v>1</v>
      </c>
      <c r="H54" s="264">
        <v>4</v>
      </c>
      <c r="I54" s="264">
        <v>6</v>
      </c>
      <c r="J54" s="264">
        <v>22</v>
      </c>
      <c r="K54" s="264">
        <v>16</v>
      </c>
      <c r="L54" s="264">
        <v>0</v>
      </c>
      <c r="M54" s="269">
        <v>7</v>
      </c>
      <c r="N54" s="42">
        <f t="shared" si="7"/>
        <v>104</v>
      </c>
    </row>
    <row r="55" spans="1:14" ht="12.75">
      <c r="A55" s="16" t="s">
        <v>50</v>
      </c>
      <c r="B55" s="263">
        <v>0</v>
      </c>
      <c r="C55" s="264">
        <v>0</v>
      </c>
      <c r="D55" s="264">
        <v>0</v>
      </c>
      <c r="E55" s="264">
        <v>1</v>
      </c>
      <c r="F55" s="264">
        <v>0</v>
      </c>
      <c r="G55" s="264">
        <v>0</v>
      </c>
      <c r="H55" s="264">
        <v>0</v>
      </c>
      <c r="I55" s="264">
        <v>0</v>
      </c>
      <c r="J55" s="264">
        <v>0</v>
      </c>
      <c r="K55" s="264">
        <v>0</v>
      </c>
      <c r="L55" s="264">
        <v>0</v>
      </c>
      <c r="M55" s="269">
        <v>0</v>
      </c>
      <c r="N55" s="42">
        <f t="shared" si="7"/>
        <v>1</v>
      </c>
    </row>
    <row r="56" spans="1:14" ht="12.75">
      <c r="A56" s="16" t="s">
        <v>51</v>
      </c>
      <c r="B56" s="263">
        <v>1</v>
      </c>
      <c r="C56" s="264">
        <v>1</v>
      </c>
      <c r="D56" s="264">
        <v>1</v>
      </c>
      <c r="E56" s="264">
        <v>2</v>
      </c>
      <c r="F56" s="264">
        <v>3</v>
      </c>
      <c r="G56" s="264">
        <v>1</v>
      </c>
      <c r="H56" s="264">
        <v>2</v>
      </c>
      <c r="I56" s="264">
        <v>0</v>
      </c>
      <c r="J56" s="264">
        <v>0</v>
      </c>
      <c r="K56" s="264">
        <v>0</v>
      </c>
      <c r="L56" s="264">
        <v>0</v>
      </c>
      <c r="M56" s="269">
        <v>0</v>
      </c>
      <c r="N56" s="42">
        <f t="shared" si="7"/>
        <v>11</v>
      </c>
    </row>
    <row r="57" spans="1:14" ht="12.75">
      <c r="A57" s="16" t="s">
        <v>52</v>
      </c>
      <c r="B57" s="263">
        <v>12</v>
      </c>
      <c r="C57" s="264">
        <v>4</v>
      </c>
      <c r="D57" s="264">
        <v>2</v>
      </c>
      <c r="E57" s="264">
        <v>6</v>
      </c>
      <c r="F57" s="264">
        <v>6</v>
      </c>
      <c r="G57" s="264">
        <v>1</v>
      </c>
      <c r="H57" s="264">
        <v>4</v>
      </c>
      <c r="I57" s="264">
        <v>0</v>
      </c>
      <c r="J57" s="264">
        <v>0</v>
      </c>
      <c r="K57" s="264">
        <v>0</v>
      </c>
      <c r="L57" s="264">
        <v>0</v>
      </c>
      <c r="M57" s="269">
        <v>2</v>
      </c>
      <c r="N57" s="42">
        <f t="shared" si="7"/>
        <v>37</v>
      </c>
    </row>
    <row r="58" spans="1:14" ht="12.75">
      <c r="A58" s="16" t="s">
        <v>31</v>
      </c>
      <c r="B58" s="263">
        <v>2</v>
      </c>
      <c r="C58" s="264">
        <v>1</v>
      </c>
      <c r="D58" s="264">
        <v>2</v>
      </c>
      <c r="E58" s="264">
        <v>0</v>
      </c>
      <c r="F58" s="264">
        <v>1</v>
      </c>
      <c r="G58" s="264">
        <v>0</v>
      </c>
      <c r="H58" s="264">
        <v>0</v>
      </c>
      <c r="I58" s="264">
        <v>0</v>
      </c>
      <c r="J58" s="264">
        <v>1</v>
      </c>
      <c r="K58" s="264">
        <v>2</v>
      </c>
      <c r="L58" s="264">
        <v>0</v>
      </c>
      <c r="M58" s="269">
        <v>1</v>
      </c>
      <c r="N58" s="42">
        <f t="shared" si="7"/>
        <v>10</v>
      </c>
    </row>
    <row r="59" spans="1:14" ht="12.75">
      <c r="A59" s="16"/>
      <c r="B59" s="263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9"/>
      <c r="N59" s="42"/>
    </row>
    <row r="60" spans="1:14" ht="12.75">
      <c r="A60" s="16"/>
      <c r="B60" s="17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179"/>
      <c r="N60" s="72"/>
    </row>
    <row r="61" spans="1:14" s="276" customFormat="1" ht="12.75">
      <c r="A61" s="287" t="s">
        <v>59</v>
      </c>
      <c r="B61" s="266">
        <f>12+11+688</f>
        <v>711</v>
      </c>
      <c r="C61" s="262">
        <f>1+2+525</f>
        <v>528</v>
      </c>
      <c r="D61" s="262">
        <f>8+682</f>
        <v>690</v>
      </c>
      <c r="E61" s="262">
        <f>3+7+867</f>
        <v>877</v>
      </c>
      <c r="F61" s="262">
        <f>6+24+878</f>
        <v>908</v>
      </c>
      <c r="G61" s="262">
        <f>1+5+849</f>
        <v>855</v>
      </c>
      <c r="H61" s="262">
        <f>3+2803</f>
        <v>2806</v>
      </c>
      <c r="I61" s="262">
        <f>3+13+2549</f>
        <v>2565</v>
      </c>
      <c r="J61" s="262">
        <f>5+2+4283</f>
        <v>4290</v>
      </c>
      <c r="K61" s="262">
        <f>7+2875</f>
        <v>2882</v>
      </c>
      <c r="L61" s="262">
        <f>3+13+2058</f>
        <v>2074</v>
      </c>
      <c r="M61" s="270">
        <f>4+8+2537</f>
        <v>2549</v>
      </c>
      <c r="N61" s="166">
        <f>SUM(B61:M61)</f>
        <v>21735</v>
      </c>
    </row>
    <row r="62" spans="1:14" ht="13.5" thickBot="1">
      <c r="A62" s="13"/>
      <c r="B62" s="158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60"/>
      <c r="N62" s="52"/>
    </row>
    <row r="64" ht="12.75">
      <c r="A64" s="57" t="s">
        <v>360</v>
      </c>
    </row>
    <row r="65" ht="12.75">
      <c r="A65" t="s">
        <v>146</v>
      </c>
    </row>
  </sheetData>
  <printOptions horizontalCentered="1" verticalCentered="1"/>
  <pageMargins left="0.3937007874015748" right="0.3937007874015748" top="0.2362204724409449" bottom="0.3937007874015748" header="0" footer="0.15748031496062992"/>
  <pageSetup fitToHeight="1" fitToWidth="1" horizontalDpi="180" verticalDpi="180" orientation="portrait" scale="91" r:id="rId1"/>
  <headerFooter alignWithMargins="0">
    <oddFooter>&amp;CAnuario Estadístico 2000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2">
      <selection activeCell="B10" sqref="B10:D33"/>
    </sheetView>
  </sheetViews>
  <sheetFormatPr defaultColWidth="9.140625" defaultRowHeight="12.75"/>
  <cols>
    <col min="1" max="1" width="20.57421875" style="0" customWidth="1"/>
    <col min="2" max="4" width="11.421875" style="0" customWidth="1"/>
    <col min="5" max="5" width="8.28125" style="0" customWidth="1"/>
    <col min="6" max="16384" width="11.421875" style="0" customWidth="1"/>
  </cols>
  <sheetData>
    <row r="1" spans="1:7" ht="12.75">
      <c r="A1" s="1" t="s">
        <v>136</v>
      </c>
      <c r="B1" s="1"/>
      <c r="C1" s="1"/>
      <c r="D1" s="1"/>
      <c r="E1" s="1"/>
      <c r="F1" s="1"/>
      <c r="G1" s="44"/>
    </row>
    <row r="2" spans="1:7" ht="12.75">
      <c r="A2" s="1" t="s">
        <v>362</v>
      </c>
      <c r="B2" s="1"/>
      <c r="C2" s="1"/>
      <c r="D2" s="1"/>
      <c r="E2" s="1"/>
      <c r="F2" s="1"/>
      <c r="G2" s="44"/>
    </row>
    <row r="3" spans="1:7" ht="12.75">
      <c r="A3" s="1" t="s">
        <v>502</v>
      </c>
      <c r="B3" s="1"/>
      <c r="C3" s="1"/>
      <c r="D3" s="1"/>
      <c r="E3" s="1"/>
      <c r="F3" s="1"/>
      <c r="G3" s="44"/>
    </row>
    <row r="4" spans="1:7" ht="12.75">
      <c r="A4" s="1" t="s">
        <v>392</v>
      </c>
      <c r="B4" s="1"/>
      <c r="C4" s="1"/>
      <c r="D4" s="1"/>
      <c r="E4" s="1"/>
      <c r="F4" s="1"/>
      <c r="G4" s="44"/>
    </row>
    <row r="5" spans="1:7" ht="12.75">
      <c r="A5" s="2"/>
      <c r="B5" s="2"/>
      <c r="C5" s="2"/>
      <c r="D5" s="2"/>
      <c r="E5" s="2"/>
      <c r="F5" s="2"/>
      <c r="G5" s="44"/>
    </row>
    <row r="6" spans="1:7" ht="13.5" thickBot="1">
      <c r="A6" s="2"/>
      <c r="B6" s="2"/>
      <c r="C6" s="2"/>
      <c r="D6" s="2"/>
      <c r="E6" s="2"/>
      <c r="F6" s="2"/>
      <c r="G6" s="44"/>
    </row>
    <row r="7" spans="1:7" ht="12.75">
      <c r="A7" s="6"/>
      <c r="B7" s="32"/>
      <c r="C7" s="27"/>
      <c r="D7" s="27"/>
      <c r="E7" s="32" t="s">
        <v>62</v>
      </c>
      <c r="F7" s="28" t="s">
        <v>62</v>
      </c>
      <c r="G7" s="44"/>
    </row>
    <row r="8" spans="1:7" ht="12.75">
      <c r="A8" s="7" t="s">
        <v>147</v>
      </c>
      <c r="B8" s="8">
        <v>1998</v>
      </c>
      <c r="C8" s="8">
        <v>1999</v>
      </c>
      <c r="D8" s="245">
        <v>2000</v>
      </c>
      <c r="E8" s="21" t="s">
        <v>148</v>
      </c>
      <c r="F8" s="33" t="s">
        <v>148</v>
      </c>
      <c r="G8" s="44"/>
    </row>
    <row r="9" spans="1:7" ht="13.5" thickBot="1">
      <c r="A9" s="13"/>
      <c r="B9" s="8"/>
      <c r="C9" s="8"/>
      <c r="E9" s="21" t="s">
        <v>393</v>
      </c>
      <c r="F9" s="33" t="s">
        <v>394</v>
      </c>
      <c r="G9" s="44"/>
    </row>
    <row r="10" spans="1:7" ht="12.75">
      <c r="A10" s="15" t="s">
        <v>16</v>
      </c>
      <c r="B10" s="310">
        <f>B12+B18+B26+B28+B30+B32</f>
        <v>329630</v>
      </c>
      <c r="C10" s="112">
        <f>C12+C18+C26+C28+C30+C32</f>
        <v>352682</v>
      </c>
      <c r="D10" s="311">
        <f>D12+D18+D26+D28+D30+D32</f>
        <v>381445</v>
      </c>
      <c r="E10" s="306">
        <f>(C10-B10)/B10*100</f>
        <v>6.993295513151108</v>
      </c>
      <c r="F10" s="114">
        <f>(D10-C10)/C10*100</f>
        <v>8.155505526224758</v>
      </c>
      <c r="G10" s="44"/>
    </row>
    <row r="11" spans="1:7" ht="12.75">
      <c r="A11" s="16"/>
      <c r="B11" s="16"/>
      <c r="C11" s="11"/>
      <c r="D11" s="189"/>
      <c r="E11" s="307"/>
      <c r="F11" s="148"/>
      <c r="G11" s="44"/>
    </row>
    <row r="12" spans="1:7" ht="12.75">
      <c r="A12" s="177" t="s">
        <v>454</v>
      </c>
      <c r="B12" s="89">
        <f>SUM(B14:B16)</f>
        <v>171225</v>
      </c>
      <c r="C12" s="88">
        <f>SUM(C14:C16)</f>
        <v>174300</v>
      </c>
      <c r="D12" s="90">
        <f>SUM(D14:D16)</f>
        <v>179145</v>
      </c>
      <c r="E12" s="307">
        <f>(C12-B12)/B12*100</f>
        <v>1.7958826106000876</v>
      </c>
      <c r="F12" s="148">
        <f>(D12-C12)/C12*100</f>
        <v>2.779690189328744</v>
      </c>
      <c r="G12" s="44"/>
    </row>
    <row r="13" spans="1:7" ht="12.75">
      <c r="A13" s="16"/>
      <c r="B13" s="16"/>
      <c r="C13" s="11"/>
      <c r="D13" s="189"/>
      <c r="E13" s="307"/>
      <c r="F13" s="148"/>
      <c r="G13" s="44"/>
    </row>
    <row r="14" spans="1:7" ht="12.75">
      <c r="A14" s="16" t="s">
        <v>18</v>
      </c>
      <c r="B14" s="41">
        <v>2130</v>
      </c>
      <c r="C14" s="36">
        <v>1034</v>
      </c>
      <c r="D14" s="189">
        <v>532</v>
      </c>
      <c r="E14" s="308">
        <f aca="true" t="shared" si="0" ref="E14:F16">(C14-B14)/B14*100</f>
        <v>-51.45539906103287</v>
      </c>
      <c r="F14" s="171">
        <f t="shared" si="0"/>
        <v>-48.54932301740813</v>
      </c>
      <c r="G14" s="44"/>
    </row>
    <row r="15" spans="1:7" ht="12.75">
      <c r="A15" s="16" t="s">
        <v>19</v>
      </c>
      <c r="B15" s="41">
        <v>140540</v>
      </c>
      <c r="C15" s="36">
        <v>146381</v>
      </c>
      <c r="D15" s="189">
        <v>152319</v>
      </c>
      <c r="E15" s="308">
        <f t="shared" si="0"/>
        <v>4.1561121388928415</v>
      </c>
      <c r="F15" s="171">
        <f t="shared" si="0"/>
        <v>4.056537392147888</v>
      </c>
      <c r="G15" s="44"/>
    </row>
    <row r="16" spans="1:7" ht="12.75">
      <c r="A16" s="16" t="s">
        <v>20</v>
      </c>
      <c r="B16" s="41">
        <v>28555</v>
      </c>
      <c r="C16" s="36">
        <v>26885</v>
      </c>
      <c r="D16" s="189">
        <v>26294</v>
      </c>
      <c r="E16" s="308">
        <f t="shared" si="0"/>
        <v>-5.8483628086149535</v>
      </c>
      <c r="F16" s="171">
        <f t="shared" si="0"/>
        <v>-2.1982518132787803</v>
      </c>
      <c r="G16" s="44"/>
    </row>
    <row r="17" spans="1:7" ht="12.75">
      <c r="A17" s="16"/>
      <c r="B17" s="16"/>
      <c r="C17" s="11"/>
      <c r="D17" s="189"/>
      <c r="E17" s="307"/>
      <c r="F17" s="148"/>
      <c r="G17" s="44"/>
    </row>
    <row r="18" spans="1:7" ht="12.75">
      <c r="A18" s="177" t="s">
        <v>455</v>
      </c>
      <c r="B18" s="89">
        <f>SUM(B20:B24)</f>
        <v>115297</v>
      </c>
      <c r="C18" s="88">
        <f>SUM(C20:C24)</f>
        <v>140682</v>
      </c>
      <c r="D18" s="90">
        <f>SUM(D20:D24)</f>
        <v>150672</v>
      </c>
      <c r="E18" s="307">
        <f>(C18-B18)/B18*100</f>
        <v>22.01705161452596</v>
      </c>
      <c r="F18" s="148">
        <f>(D18-C18)/C18*100</f>
        <v>7.101121678679576</v>
      </c>
      <c r="G18" s="44"/>
    </row>
    <row r="19" spans="1:7" ht="12.75">
      <c r="A19" s="16"/>
      <c r="B19" s="16"/>
      <c r="C19" s="11"/>
      <c r="D19" s="189"/>
      <c r="E19" s="307"/>
      <c r="F19" s="148"/>
      <c r="G19" s="44"/>
    </row>
    <row r="20" spans="1:7" ht="12.75">
      <c r="A20" s="16" t="s">
        <v>21</v>
      </c>
      <c r="B20" s="41">
        <v>13979</v>
      </c>
      <c r="C20" s="36">
        <v>18947</v>
      </c>
      <c r="D20" s="189">
        <v>19179</v>
      </c>
      <c r="E20" s="308">
        <f aca="true" t="shared" si="1" ref="E20:F24">(C20-B20)/B20*100</f>
        <v>35.5390228199442</v>
      </c>
      <c r="F20" s="171">
        <f t="shared" si="1"/>
        <v>1.2244682535493747</v>
      </c>
      <c r="G20" s="44"/>
    </row>
    <row r="21" spans="1:7" ht="12.75">
      <c r="A21" s="16" t="s">
        <v>22</v>
      </c>
      <c r="B21" s="41">
        <v>8920</v>
      </c>
      <c r="C21" s="36">
        <v>13311</v>
      </c>
      <c r="D21" s="189">
        <v>17492</v>
      </c>
      <c r="E21" s="308">
        <f t="shared" si="1"/>
        <v>49.22645739910314</v>
      </c>
      <c r="F21" s="171">
        <f t="shared" si="1"/>
        <v>31.410111937495305</v>
      </c>
      <c r="G21" s="44"/>
    </row>
    <row r="22" spans="1:7" ht="12.75">
      <c r="A22" s="16" t="s">
        <v>23</v>
      </c>
      <c r="B22" s="41">
        <v>5914</v>
      </c>
      <c r="C22" s="36">
        <v>5096</v>
      </c>
      <c r="D22" s="189">
        <v>2350</v>
      </c>
      <c r="E22" s="308">
        <f t="shared" si="1"/>
        <v>-13.831586066959755</v>
      </c>
      <c r="F22" s="171">
        <f t="shared" si="1"/>
        <v>-53.88540031397174</v>
      </c>
      <c r="G22" s="44"/>
    </row>
    <row r="23" spans="1:7" ht="12.75">
      <c r="A23" s="16" t="s">
        <v>24</v>
      </c>
      <c r="B23" s="41">
        <v>49137</v>
      </c>
      <c r="C23" s="36">
        <v>57088</v>
      </c>
      <c r="D23" s="189">
        <v>56870</v>
      </c>
      <c r="E23" s="308">
        <f t="shared" si="1"/>
        <v>16.18128904898549</v>
      </c>
      <c r="F23" s="171">
        <f t="shared" si="1"/>
        <v>-0.3818665919282511</v>
      </c>
      <c r="G23" s="44"/>
    </row>
    <row r="24" spans="1:7" ht="12.75">
      <c r="A24" s="16" t="s">
        <v>25</v>
      </c>
      <c r="B24" s="41">
        <v>37347</v>
      </c>
      <c r="C24" s="36">
        <v>46240</v>
      </c>
      <c r="D24" s="189">
        <v>54781</v>
      </c>
      <c r="E24" s="308">
        <f t="shared" si="1"/>
        <v>23.8118188877286</v>
      </c>
      <c r="F24" s="171">
        <f t="shared" si="1"/>
        <v>18.471020761245676</v>
      </c>
      <c r="G24" s="44"/>
    </row>
    <row r="25" spans="1:7" ht="12.75">
      <c r="A25" s="16"/>
      <c r="B25" s="16"/>
      <c r="C25" s="11"/>
      <c r="D25" s="189"/>
      <c r="E25" s="307"/>
      <c r="F25" s="148"/>
      <c r="G25" s="44"/>
    </row>
    <row r="26" spans="1:7" ht="12.75">
      <c r="A26" s="287" t="s">
        <v>26</v>
      </c>
      <c r="B26" s="138">
        <v>8664</v>
      </c>
      <c r="C26" s="165">
        <v>6673</v>
      </c>
      <c r="D26" s="270">
        <v>4678</v>
      </c>
      <c r="E26" s="307">
        <f>(C26-B26)/B26*100</f>
        <v>-22.980147737765467</v>
      </c>
      <c r="F26" s="148">
        <f>(D26-C26)/C26*100</f>
        <v>-29.896598231679906</v>
      </c>
      <c r="G26" s="44"/>
    </row>
    <row r="27" spans="1:7" ht="12.75">
      <c r="A27" s="287"/>
      <c r="B27" s="138"/>
      <c r="C27" s="165"/>
      <c r="D27" s="270"/>
      <c r="E27" s="307"/>
      <c r="F27" s="148"/>
      <c r="G27" s="44"/>
    </row>
    <row r="28" spans="1:7" ht="12.75">
      <c r="A28" s="287" t="s">
        <v>456</v>
      </c>
      <c r="B28" s="138">
        <v>24004</v>
      </c>
      <c r="C28" s="165">
        <v>20954</v>
      </c>
      <c r="D28" s="270">
        <v>20562</v>
      </c>
      <c r="E28" s="307">
        <f>(C28-B28)/B28*100</f>
        <v>-12.706215630728213</v>
      </c>
      <c r="F28" s="148">
        <f>(D28-C28)/C28*100</f>
        <v>-1.8707645318316313</v>
      </c>
      <c r="G28" s="44"/>
    </row>
    <row r="29" spans="1:7" ht="12.75">
      <c r="A29" s="287"/>
      <c r="B29" s="138"/>
      <c r="C29" s="165"/>
      <c r="D29" s="270"/>
      <c r="E29" s="307"/>
      <c r="F29" s="148"/>
      <c r="G29" s="44"/>
    </row>
    <row r="30" spans="1:7" ht="12.75">
      <c r="A30" s="287" t="s">
        <v>39</v>
      </c>
      <c r="B30" s="138">
        <v>5110</v>
      </c>
      <c r="C30" s="165">
        <v>6283</v>
      </c>
      <c r="D30" s="270">
        <v>4653</v>
      </c>
      <c r="E30" s="307">
        <f>(C30-B30)/B30*100</f>
        <v>22.954990215264186</v>
      </c>
      <c r="F30" s="148">
        <f>(D30-C30)/C30*100</f>
        <v>-25.94302084991246</v>
      </c>
      <c r="G30" s="44"/>
    </row>
    <row r="31" spans="1:7" ht="12.75">
      <c r="A31" s="287"/>
      <c r="B31" s="138"/>
      <c r="C31" s="165"/>
      <c r="D31" s="189"/>
      <c r="E31" s="307"/>
      <c r="F31" s="148"/>
      <c r="G31" s="44"/>
    </row>
    <row r="32" spans="1:7" ht="12.75">
      <c r="A32" s="287" t="s">
        <v>59</v>
      </c>
      <c r="B32" s="138">
        <v>5330</v>
      </c>
      <c r="C32" s="165">
        <v>3790</v>
      </c>
      <c r="D32" s="270">
        <f>56+85+21594</f>
        <v>21735</v>
      </c>
      <c r="E32" s="307">
        <f>(C32-B32)/B32*100</f>
        <v>-28.893058161350844</v>
      </c>
      <c r="F32" s="148">
        <f>(D32-C32)/C32*100</f>
        <v>473.48284960422166</v>
      </c>
      <c r="G32" s="44"/>
    </row>
    <row r="33" spans="1:7" ht="13.5" thickBot="1">
      <c r="A33" s="13"/>
      <c r="B33" s="65"/>
      <c r="C33" s="66"/>
      <c r="D33" s="14"/>
      <c r="E33" s="309"/>
      <c r="F33" s="172" t="s">
        <v>62</v>
      </c>
      <c r="G33" s="44"/>
    </row>
    <row r="34" spans="1:7" ht="12.75">
      <c r="A34" s="18"/>
      <c r="B34" s="18"/>
      <c r="C34" s="18"/>
      <c r="D34" s="18"/>
      <c r="E34" s="18"/>
      <c r="F34" s="18"/>
      <c r="G34" s="44"/>
    </row>
    <row r="35" spans="1:7" ht="12.75">
      <c r="A35" s="18"/>
      <c r="B35" s="18"/>
      <c r="C35" s="18"/>
      <c r="D35" s="18"/>
      <c r="E35" s="18"/>
      <c r="F35" s="18"/>
      <c r="G35" s="44"/>
    </row>
    <row r="36" spans="1:7" ht="12.75">
      <c r="A36" s="18"/>
      <c r="B36" s="18"/>
      <c r="C36" s="18"/>
      <c r="D36" s="18"/>
      <c r="E36" s="18"/>
      <c r="F36" s="18"/>
      <c r="G36" s="44"/>
    </row>
    <row r="37" spans="1:7" ht="12.75">
      <c r="A37" s="104"/>
      <c r="B37" s="104"/>
      <c r="C37" s="104"/>
      <c r="D37" s="104"/>
      <c r="E37" s="104"/>
      <c r="F37" s="104"/>
      <c r="G37" s="44"/>
    </row>
    <row r="38" spans="1:7" ht="12.75">
      <c r="A38" s="104"/>
      <c r="B38" s="104"/>
      <c r="C38" s="104"/>
      <c r="D38" s="104"/>
      <c r="E38" s="104"/>
      <c r="F38" s="104"/>
      <c r="G38" s="44"/>
    </row>
    <row r="39" spans="1:7" ht="12.75">
      <c r="A39" s="104"/>
      <c r="B39" s="104"/>
      <c r="C39" s="104"/>
      <c r="D39" s="104"/>
      <c r="E39" s="104"/>
      <c r="F39" s="104"/>
      <c r="G39" s="44"/>
    </row>
    <row r="40" spans="1:7" ht="12.75">
      <c r="A40" s="104"/>
      <c r="B40" s="104"/>
      <c r="C40" s="104"/>
      <c r="D40" s="104"/>
      <c r="E40" s="104"/>
      <c r="F40" s="104"/>
      <c r="G40" s="44"/>
    </row>
    <row r="41" spans="1:7" ht="12.75">
      <c r="A41" s="105"/>
      <c r="B41" s="105"/>
      <c r="C41" s="105"/>
      <c r="D41" s="70"/>
      <c r="E41" s="44"/>
      <c r="F41" s="44"/>
      <c r="G41" s="44"/>
    </row>
    <row r="42" spans="1:7" ht="12.75">
      <c r="A42" s="70"/>
      <c r="B42" s="105"/>
      <c r="C42" s="105"/>
      <c r="D42" s="70"/>
      <c r="E42" s="44"/>
      <c r="F42" s="44"/>
      <c r="G42" s="44"/>
    </row>
    <row r="43" spans="1:7" ht="12.75">
      <c r="A43" s="70"/>
      <c r="B43" s="70"/>
      <c r="C43" s="70"/>
      <c r="D43" s="70"/>
      <c r="E43" s="44"/>
      <c r="F43" s="44"/>
      <c r="G43" s="44"/>
    </row>
    <row r="44" spans="1:7" ht="12.75">
      <c r="A44" s="70"/>
      <c r="B44" s="70"/>
      <c r="C44" s="70"/>
      <c r="D44" s="70"/>
      <c r="E44" s="44"/>
      <c r="F44" s="44"/>
      <c r="G44" s="44"/>
    </row>
    <row r="45" spans="1:7" ht="12.75">
      <c r="A45" s="70"/>
      <c r="B45" s="70"/>
      <c r="C45" s="70"/>
      <c r="D45" s="70"/>
      <c r="E45" s="44"/>
      <c r="F45" s="44"/>
      <c r="G45" s="44"/>
    </row>
    <row r="46" spans="1:7" ht="12.75">
      <c r="A46" s="70"/>
      <c r="B46" s="70"/>
      <c r="C46" s="70"/>
      <c r="D46" s="70"/>
      <c r="E46" s="44"/>
      <c r="F46" s="44"/>
      <c r="G46" s="44"/>
    </row>
    <row r="47" spans="1:7" ht="12.75">
      <c r="A47" s="70"/>
      <c r="B47" s="70"/>
      <c r="C47" s="70"/>
      <c r="D47" s="70"/>
      <c r="E47" s="44"/>
      <c r="F47" s="44"/>
      <c r="G47" s="44"/>
    </row>
    <row r="48" spans="1:7" ht="12.75">
      <c r="A48" s="70"/>
      <c r="B48" s="70"/>
      <c r="C48" s="70"/>
      <c r="D48" s="70"/>
      <c r="E48" s="44"/>
      <c r="F48" s="44"/>
      <c r="G48" s="44"/>
    </row>
    <row r="49" spans="1:7" ht="12.75">
      <c r="A49" s="70"/>
      <c r="B49" s="70"/>
      <c r="C49" s="70"/>
      <c r="D49" s="70"/>
      <c r="E49" s="44"/>
      <c r="F49" s="44"/>
      <c r="G49" s="44"/>
    </row>
    <row r="50" spans="1:7" ht="12.75">
      <c r="A50" s="70"/>
      <c r="B50" s="70"/>
      <c r="C50" s="70"/>
      <c r="D50" s="70"/>
      <c r="E50" s="44"/>
      <c r="F50" s="44"/>
      <c r="G50" s="44"/>
    </row>
    <row r="51" spans="1:7" ht="12.75">
      <c r="A51" s="70"/>
      <c r="B51" s="70"/>
      <c r="C51" s="70"/>
      <c r="D51" s="70"/>
      <c r="E51" s="44"/>
      <c r="F51" s="44"/>
      <c r="G51" s="44"/>
    </row>
    <row r="52" spans="1:7" ht="12.75">
      <c r="A52" s="70"/>
      <c r="B52" s="70"/>
      <c r="C52" s="70"/>
      <c r="D52" s="70"/>
      <c r="E52" s="44"/>
      <c r="F52" s="44"/>
      <c r="G52" s="44"/>
    </row>
    <row r="53" spans="1:4" ht="12.75">
      <c r="A53" s="58"/>
      <c r="B53" s="58"/>
      <c r="C53" s="58"/>
      <c r="D53" s="58"/>
    </row>
    <row r="54" spans="1:4" ht="12.75">
      <c r="A54" s="58"/>
      <c r="B54" s="58"/>
      <c r="C54" s="58"/>
      <c r="D54" s="58"/>
    </row>
    <row r="55" spans="1:4" ht="12.75">
      <c r="A55" s="58"/>
      <c r="B55" s="58"/>
      <c r="C55" s="58"/>
      <c r="D55" s="58"/>
    </row>
    <row r="56" spans="1:4" ht="12.75">
      <c r="A56" s="58"/>
      <c r="B56" s="58"/>
      <c r="C56" s="58"/>
      <c r="D56" s="58"/>
    </row>
    <row r="57" spans="1:4" ht="12.75">
      <c r="A57" s="58"/>
      <c r="B57" s="58"/>
      <c r="C57" s="58"/>
      <c r="D57" s="58"/>
    </row>
    <row r="58" spans="1:4" ht="12.75">
      <c r="A58" s="58"/>
      <c r="B58" s="58"/>
      <c r="C58" s="58"/>
      <c r="D58" s="58"/>
    </row>
    <row r="59" spans="1:4" ht="12.75">
      <c r="A59" s="58"/>
      <c r="B59" s="58"/>
      <c r="C59" s="58"/>
      <c r="D59" s="58"/>
    </row>
  </sheetData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portrait" r:id="rId1"/>
  <headerFooter alignWithMargins="0">
    <oddFooter>&amp;CAnuario Estadístico 2000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1">
      <selection activeCell="B7" sqref="B7:K23"/>
    </sheetView>
  </sheetViews>
  <sheetFormatPr defaultColWidth="9.140625" defaultRowHeight="12.75"/>
  <cols>
    <col min="1" max="16384" width="11.421875" style="0" customWidth="1"/>
  </cols>
  <sheetData>
    <row r="1" spans="1:11" ht="12.75">
      <c r="A1" s="1" t="s">
        <v>503</v>
      </c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12.75">
      <c r="A2" s="1" t="s">
        <v>395</v>
      </c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ht="13.5" thickBot="1">
      <c r="A3" s="1"/>
      <c r="B3" s="1"/>
      <c r="C3" s="1"/>
      <c r="D3" s="2"/>
      <c r="E3" s="2"/>
      <c r="F3" s="2"/>
      <c r="G3" s="2"/>
      <c r="H3" s="2"/>
      <c r="I3" s="2"/>
      <c r="J3" s="2"/>
      <c r="K3" s="2"/>
    </row>
    <row r="4" spans="1:11" ht="12.75">
      <c r="A4" s="19" t="s">
        <v>62</v>
      </c>
      <c r="B4" s="32"/>
      <c r="C4" s="27"/>
      <c r="D4" s="27"/>
      <c r="E4" s="27"/>
      <c r="F4" s="27"/>
      <c r="G4" s="27"/>
      <c r="H4" s="27"/>
      <c r="I4" s="27"/>
      <c r="J4" s="27"/>
      <c r="K4" s="28"/>
    </row>
    <row r="5" spans="1:11" ht="12.75">
      <c r="A5" s="21" t="s">
        <v>63</v>
      </c>
      <c r="B5" s="21">
        <v>1991</v>
      </c>
      <c r="C5" s="8">
        <f>+B5+1</f>
        <v>1992</v>
      </c>
      <c r="D5" s="8">
        <f aca="true" t="shared" si="0" ref="D5:K5">+C5+1</f>
        <v>1993</v>
      </c>
      <c r="E5" s="8">
        <f t="shared" si="0"/>
        <v>1994</v>
      </c>
      <c r="F5" s="8">
        <f t="shared" si="0"/>
        <v>1995</v>
      </c>
      <c r="G5" s="8">
        <f t="shared" si="0"/>
        <v>1996</v>
      </c>
      <c r="H5" s="8">
        <f t="shared" si="0"/>
        <v>1997</v>
      </c>
      <c r="I5" s="8">
        <f t="shared" si="0"/>
        <v>1998</v>
      </c>
      <c r="J5" s="8">
        <f t="shared" si="0"/>
        <v>1999</v>
      </c>
      <c r="K5" s="33">
        <f t="shared" si="0"/>
        <v>2000</v>
      </c>
    </row>
    <row r="6" spans="1:11" ht="13.5" thickBot="1">
      <c r="A6" s="13"/>
      <c r="B6" s="21"/>
      <c r="C6" s="8"/>
      <c r="D6" s="8"/>
      <c r="E6" s="8"/>
      <c r="F6" s="8"/>
      <c r="G6" s="8"/>
      <c r="H6" s="8"/>
      <c r="I6" s="8"/>
      <c r="J6" s="8"/>
      <c r="K6" s="33"/>
    </row>
    <row r="7" spans="1:11" ht="12.75">
      <c r="A7" s="59"/>
      <c r="B7" s="53"/>
      <c r="C7" s="54"/>
      <c r="D7" s="54"/>
      <c r="E7" s="54"/>
      <c r="F7" s="54"/>
      <c r="G7" s="54"/>
      <c r="H7" s="54"/>
      <c r="I7" s="54"/>
      <c r="J7" s="54"/>
      <c r="K7" s="55"/>
    </row>
    <row r="8" spans="1:11" ht="12.75">
      <c r="A8" s="175" t="s">
        <v>16</v>
      </c>
      <c r="B8" s="43">
        <f aca="true" t="shared" si="1" ref="B8:K8">SUM(B10:B21)</f>
        <v>188604</v>
      </c>
      <c r="C8" s="35">
        <f t="shared" si="1"/>
        <v>239340</v>
      </c>
      <c r="D8" s="35">
        <f t="shared" si="1"/>
        <v>259578</v>
      </c>
      <c r="E8" s="35">
        <f t="shared" si="1"/>
        <v>267969</v>
      </c>
      <c r="F8" s="35">
        <f t="shared" si="1"/>
        <v>273369</v>
      </c>
      <c r="G8" s="35">
        <f t="shared" si="1"/>
        <v>283447</v>
      </c>
      <c r="H8" s="35">
        <f t="shared" si="1"/>
        <v>288490</v>
      </c>
      <c r="I8" s="35">
        <f t="shared" si="1"/>
        <v>329630</v>
      </c>
      <c r="J8" s="35">
        <f t="shared" si="1"/>
        <v>352682</v>
      </c>
      <c r="K8" s="79">
        <f t="shared" si="1"/>
        <v>381445</v>
      </c>
    </row>
    <row r="9" spans="1:11" ht="12.75">
      <c r="A9" s="16"/>
      <c r="B9" s="41"/>
      <c r="C9" s="36"/>
      <c r="D9" s="36"/>
      <c r="E9" s="36"/>
      <c r="F9" s="36"/>
      <c r="G9" s="36"/>
      <c r="H9" s="36"/>
      <c r="I9" s="36"/>
      <c r="J9" s="36"/>
      <c r="K9" s="179"/>
    </row>
    <row r="10" spans="1:11" ht="12.75">
      <c r="A10" s="16" t="s">
        <v>74</v>
      </c>
      <c r="B10" s="41">
        <v>16618</v>
      </c>
      <c r="C10" s="36">
        <v>20262</v>
      </c>
      <c r="D10" s="36">
        <v>24992</v>
      </c>
      <c r="E10" s="36">
        <v>25219</v>
      </c>
      <c r="F10" s="36">
        <v>27863</v>
      </c>
      <c r="G10" s="36">
        <v>28213</v>
      </c>
      <c r="H10" s="36">
        <v>26533</v>
      </c>
      <c r="I10" s="36">
        <v>29517</v>
      </c>
      <c r="J10" s="232">
        <v>34991</v>
      </c>
      <c r="K10" s="189">
        <v>38548</v>
      </c>
    </row>
    <row r="11" spans="1:11" ht="12.75">
      <c r="A11" s="16" t="s">
        <v>75</v>
      </c>
      <c r="B11" s="41">
        <v>13259</v>
      </c>
      <c r="C11" s="36">
        <v>17682</v>
      </c>
      <c r="D11" s="36">
        <v>20744</v>
      </c>
      <c r="E11" s="36">
        <v>20056</v>
      </c>
      <c r="F11" s="36">
        <v>21597</v>
      </c>
      <c r="G11" s="36">
        <v>23028</v>
      </c>
      <c r="H11" s="36">
        <v>19508</v>
      </c>
      <c r="I11" s="36">
        <v>21236</v>
      </c>
      <c r="J11" s="232">
        <v>21605</v>
      </c>
      <c r="K11" s="189">
        <v>25614</v>
      </c>
    </row>
    <row r="12" spans="1:11" ht="12.75">
      <c r="A12" s="16" t="s">
        <v>76</v>
      </c>
      <c r="B12" s="41">
        <v>13783</v>
      </c>
      <c r="C12" s="36">
        <v>14162</v>
      </c>
      <c r="D12" s="36">
        <v>18570</v>
      </c>
      <c r="E12" s="36">
        <v>21127</v>
      </c>
      <c r="F12" s="36">
        <v>19316</v>
      </c>
      <c r="G12" s="36">
        <v>21450</v>
      </c>
      <c r="H12" s="36">
        <v>22045</v>
      </c>
      <c r="I12" s="36">
        <v>22147</v>
      </c>
      <c r="J12" s="232">
        <v>31262</v>
      </c>
      <c r="K12" s="189">
        <v>27341</v>
      </c>
    </row>
    <row r="13" spans="1:11" ht="12.75">
      <c r="A13" s="16" t="s">
        <v>77</v>
      </c>
      <c r="B13" s="41">
        <v>12012</v>
      </c>
      <c r="C13" s="36">
        <v>17368</v>
      </c>
      <c r="D13" s="36">
        <v>19337</v>
      </c>
      <c r="E13" s="36">
        <v>16326</v>
      </c>
      <c r="F13" s="36">
        <v>19428</v>
      </c>
      <c r="G13" s="36">
        <v>18473</v>
      </c>
      <c r="H13" s="36">
        <v>18945</v>
      </c>
      <c r="I13" s="36">
        <v>27665</v>
      </c>
      <c r="J13" s="232">
        <v>24057</v>
      </c>
      <c r="K13" s="189">
        <v>32954</v>
      </c>
    </row>
    <row r="14" spans="1:11" ht="12.75">
      <c r="A14" s="16" t="s">
        <v>78</v>
      </c>
      <c r="B14" s="41">
        <v>12814</v>
      </c>
      <c r="C14" s="36">
        <v>15456</v>
      </c>
      <c r="D14" s="36">
        <v>17742</v>
      </c>
      <c r="E14" s="36">
        <v>18203</v>
      </c>
      <c r="F14" s="36">
        <v>18288</v>
      </c>
      <c r="G14" s="36">
        <v>19570</v>
      </c>
      <c r="H14" s="36">
        <v>18881</v>
      </c>
      <c r="I14" s="36">
        <v>22641</v>
      </c>
      <c r="J14" s="232">
        <v>25442</v>
      </c>
      <c r="K14" s="189">
        <v>30076</v>
      </c>
    </row>
    <row r="15" spans="1:11" ht="12.75">
      <c r="A15" s="16" t="s">
        <v>79</v>
      </c>
      <c r="B15" s="41">
        <v>15730</v>
      </c>
      <c r="C15" s="36">
        <v>16485</v>
      </c>
      <c r="D15" s="36">
        <v>20196</v>
      </c>
      <c r="E15" s="36">
        <v>20248</v>
      </c>
      <c r="F15" s="36">
        <v>21152</v>
      </c>
      <c r="G15" s="36">
        <v>23380</v>
      </c>
      <c r="H15" s="36">
        <v>20392</v>
      </c>
      <c r="I15" s="36">
        <v>24281</v>
      </c>
      <c r="J15" s="232">
        <v>26933</v>
      </c>
      <c r="K15" s="189">
        <v>29839</v>
      </c>
    </row>
    <row r="16" spans="1:11" ht="12.75">
      <c r="A16" s="16" t="s">
        <v>80</v>
      </c>
      <c r="B16" s="41">
        <v>16993</v>
      </c>
      <c r="C16" s="36">
        <v>24777</v>
      </c>
      <c r="D16" s="36">
        <v>26177</v>
      </c>
      <c r="E16" s="36">
        <v>27239</v>
      </c>
      <c r="F16" s="36">
        <v>27706</v>
      </c>
      <c r="G16" s="36">
        <v>27324</v>
      </c>
      <c r="H16" s="36">
        <v>30024</v>
      </c>
      <c r="I16" s="36">
        <v>36072</v>
      </c>
      <c r="J16" s="232">
        <v>36750</v>
      </c>
      <c r="K16" s="189">
        <v>38227</v>
      </c>
    </row>
    <row r="17" spans="1:11" ht="12.75">
      <c r="A17" s="16" t="s">
        <v>81</v>
      </c>
      <c r="B17" s="41">
        <v>14894</v>
      </c>
      <c r="C17" s="36">
        <v>18657</v>
      </c>
      <c r="D17" s="36">
        <v>18700</v>
      </c>
      <c r="E17" s="36">
        <v>19669</v>
      </c>
      <c r="F17" s="36">
        <v>19281</v>
      </c>
      <c r="G17" s="36">
        <v>18903</v>
      </c>
      <c r="H17" s="36">
        <v>21067</v>
      </c>
      <c r="I17" s="36">
        <v>26681</v>
      </c>
      <c r="J17" s="232">
        <v>29908</v>
      </c>
      <c r="K17" s="189">
        <v>28780</v>
      </c>
    </row>
    <row r="18" spans="1:11" ht="12.75">
      <c r="A18" s="16" t="s">
        <v>107</v>
      </c>
      <c r="B18" s="41">
        <v>14647</v>
      </c>
      <c r="C18" s="36">
        <v>16954</v>
      </c>
      <c r="D18" s="36">
        <v>18399</v>
      </c>
      <c r="E18" s="36">
        <v>19537</v>
      </c>
      <c r="F18" s="36">
        <v>19985</v>
      </c>
      <c r="G18" s="36">
        <v>19809</v>
      </c>
      <c r="H18" s="36">
        <v>24461</v>
      </c>
      <c r="I18" s="36">
        <v>26665</v>
      </c>
      <c r="J18" s="232">
        <v>26601</v>
      </c>
      <c r="K18" s="189">
        <v>31211</v>
      </c>
    </row>
    <row r="19" spans="1:11" ht="12.75">
      <c r="A19" s="16" t="s">
        <v>83</v>
      </c>
      <c r="B19" s="41">
        <v>15656</v>
      </c>
      <c r="C19" s="36">
        <v>18537</v>
      </c>
      <c r="D19" s="36">
        <v>18236</v>
      </c>
      <c r="E19" s="36">
        <v>20820</v>
      </c>
      <c r="F19" s="36">
        <v>20179</v>
      </c>
      <c r="G19" s="36">
        <v>22643</v>
      </c>
      <c r="H19" s="36">
        <v>23394</v>
      </c>
      <c r="I19" s="36">
        <v>26394</v>
      </c>
      <c r="J19" s="232">
        <v>27644</v>
      </c>
      <c r="K19" s="189">
        <v>31000</v>
      </c>
    </row>
    <row r="20" spans="1:11" ht="12.75">
      <c r="A20" s="16" t="s">
        <v>84</v>
      </c>
      <c r="B20" s="41">
        <v>16959</v>
      </c>
      <c r="C20" s="36">
        <v>23583</v>
      </c>
      <c r="D20" s="36">
        <v>21583</v>
      </c>
      <c r="E20" s="36">
        <v>22197</v>
      </c>
      <c r="F20" s="36">
        <v>23613</v>
      </c>
      <c r="G20" s="36">
        <v>24257</v>
      </c>
      <c r="H20" s="36">
        <v>24977</v>
      </c>
      <c r="I20" s="36">
        <v>27140</v>
      </c>
      <c r="J20" s="232">
        <v>28437</v>
      </c>
      <c r="K20" s="189">
        <v>31213</v>
      </c>
    </row>
    <row r="21" spans="1:11" ht="12.75">
      <c r="A21" s="16" t="s">
        <v>85</v>
      </c>
      <c r="B21" s="41">
        <v>25239</v>
      </c>
      <c r="C21" s="36">
        <v>35417</v>
      </c>
      <c r="D21" s="36">
        <v>34902</v>
      </c>
      <c r="E21" s="36">
        <v>37328</v>
      </c>
      <c r="F21" s="36">
        <v>34961</v>
      </c>
      <c r="G21" s="36">
        <v>36397</v>
      </c>
      <c r="H21" s="36">
        <v>38263</v>
      </c>
      <c r="I21" s="36">
        <v>39191</v>
      </c>
      <c r="J21" s="232">
        <v>39052</v>
      </c>
      <c r="K21" s="189">
        <v>36642</v>
      </c>
    </row>
    <row r="22" spans="1:11" ht="12.75">
      <c r="A22" s="16"/>
      <c r="B22" s="41"/>
      <c r="C22" s="36"/>
      <c r="D22" s="36"/>
      <c r="E22" s="36"/>
      <c r="F22" s="36" t="s">
        <v>62</v>
      </c>
      <c r="G22" s="36"/>
      <c r="H22" s="36"/>
      <c r="I22" s="36"/>
      <c r="J22" s="36"/>
      <c r="K22" s="42"/>
    </row>
    <row r="23" spans="1:11" ht="13.5" thickBot="1">
      <c r="A23" s="13"/>
      <c r="B23" s="47"/>
      <c r="C23" s="39"/>
      <c r="D23" s="39"/>
      <c r="E23" s="39"/>
      <c r="F23" s="39"/>
      <c r="G23" s="39"/>
      <c r="H23" s="39"/>
      <c r="I23" s="39"/>
      <c r="J23" s="39"/>
      <c r="K23" s="52"/>
    </row>
  </sheetData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landscape" r:id="rId1"/>
  <headerFooter alignWithMargins="0">
    <oddFooter>&amp;CAnuario Estadístico 2000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2">
      <selection activeCell="B10" sqref="B10:K33"/>
    </sheetView>
  </sheetViews>
  <sheetFormatPr defaultColWidth="9.140625" defaultRowHeight="12.75"/>
  <cols>
    <col min="1" max="1" width="20.421875" style="0" customWidth="1"/>
    <col min="2" max="11" width="7.57421875" style="0" customWidth="1"/>
    <col min="12" max="16384" width="11.421875" style="0" customWidth="1"/>
  </cols>
  <sheetData>
    <row r="1" spans="1:11" ht="12.75">
      <c r="A1" s="1" t="s">
        <v>143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12.75">
      <c r="A2" s="1" t="s">
        <v>361</v>
      </c>
      <c r="B2" s="1"/>
      <c r="C2" s="1"/>
      <c r="D2" s="1"/>
      <c r="E2" s="1"/>
      <c r="F2" s="2"/>
      <c r="G2" s="2"/>
      <c r="H2" s="2"/>
      <c r="I2" s="2"/>
      <c r="J2" s="2"/>
      <c r="K2" s="2"/>
    </row>
    <row r="3" spans="1:11" ht="12.75">
      <c r="A3" s="1" t="s">
        <v>396</v>
      </c>
      <c r="B3" s="1"/>
      <c r="C3" s="1"/>
      <c r="D3" s="1"/>
      <c r="E3" s="1"/>
      <c r="F3" s="2"/>
      <c r="G3" s="2"/>
      <c r="H3" s="2"/>
      <c r="I3" s="2"/>
      <c r="J3" s="2"/>
      <c r="K3" s="2"/>
    </row>
    <row r="4" spans="1:11" ht="12.75">
      <c r="A4" s="1" t="s">
        <v>62</v>
      </c>
      <c r="B4" s="1"/>
      <c r="C4" s="1"/>
      <c r="D4" s="1"/>
      <c r="E4" s="1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59"/>
      <c r="B7" s="59"/>
      <c r="C7" s="4"/>
      <c r="D7" s="4"/>
      <c r="E7" s="5"/>
      <c r="F7" s="5"/>
      <c r="G7" s="5"/>
      <c r="H7" s="5"/>
      <c r="I7" s="5"/>
      <c r="J7" s="5"/>
      <c r="K7" s="56"/>
    </row>
    <row r="8" spans="1:11" ht="12.75">
      <c r="A8" s="21" t="s">
        <v>147</v>
      </c>
      <c r="B8" s="21">
        <v>1991</v>
      </c>
      <c r="C8" s="8">
        <v>1992</v>
      </c>
      <c r="D8" s="8">
        <v>1993</v>
      </c>
      <c r="E8" s="8">
        <v>1994</v>
      </c>
      <c r="F8" s="8">
        <v>1995</v>
      </c>
      <c r="G8" s="8">
        <v>1996</v>
      </c>
      <c r="H8" s="109">
        <v>1997</v>
      </c>
      <c r="I8" s="8">
        <v>1998</v>
      </c>
      <c r="J8" s="8">
        <v>1999</v>
      </c>
      <c r="K8" s="179">
        <v>2000</v>
      </c>
    </row>
    <row r="9" spans="1:11" ht="13.5" thickBot="1">
      <c r="A9" s="13"/>
      <c r="B9" s="60"/>
      <c r="C9" s="60"/>
      <c r="D9" s="11"/>
      <c r="E9" s="11"/>
      <c r="F9" s="11"/>
      <c r="G9" s="11"/>
      <c r="H9" s="11"/>
      <c r="I9" s="11"/>
      <c r="J9" s="11"/>
      <c r="K9" s="17"/>
    </row>
    <row r="10" spans="1:11" ht="12.75">
      <c r="A10" s="15" t="s">
        <v>17</v>
      </c>
      <c r="B10" s="310">
        <f aca="true" t="shared" si="0" ref="B10:K10">+B12+B18+B26+B28+B30+B32</f>
        <v>188604</v>
      </c>
      <c r="C10" s="112">
        <f t="shared" si="0"/>
        <v>239340</v>
      </c>
      <c r="D10" s="112">
        <f t="shared" si="0"/>
        <v>259578</v>
      </c>
      <c r="E10" s="112">
        <f t="shared" si="0"/>
        <v>267969</v>
      </c>
      <c r="F10" s="112">
        <f t="shared" si="0"/>
        <v>273369</v>
      </c>
      <c r="G10" s="112">
        <f t="shared" si="0"/>
        <v>283447</v>
      </c>
      <c r="H10" s="112">
        <f t="shared" si="0"/>
        <v>288490</v>
      </c>
      <c r="I10" s="112">
        <f t="shared" si="0"/>
        <v>329630</v>
      </c>
      <c r="J10" s="112">
        <f t="shared" si="0"/>
        <v>352682</v>
      </c>
      <c r="K10" s="311">
        <f t="shared" si="0"/>
        <v>381445</v>
      </c>
    </row>
    <row r="11" spans="1:11" ht="12.75">
      <c r="A11" s="16"/>
      <c r="B11" s="16"/>
      <c r="C11" s="11"/>
      <c r="D11" s="11"/>
      <c r="E11" s="11"/>
      <c r="F11" s="11"/>
      <c r="G11" s="11"/>
      <c r="H11" s="11"/>
      <c r="I11" s="11"/>
      <c r="J11" s="11"/>
      <c r="K11" s="179"/>
    </row>
    <row r="12" spans="1:11" ht="12.75">
      <c r="A12" s="177" t="s">
        <v>454</v>
      </c>
      <c r="B12" s="89">
        <f aca="true" t="shared" si="1" ref="B12:K12">SUM(B14:B16)</f>
        <v>93128</v>
      </c>
      <c r="C12" s="88">
        <f t="shared" si="1"/>
        <v>118619</v>
      </c>
      <c r="D12" s="88">
        <f t="shared" si="1"/>
        <v>135387</v>
      </c>
      <c r="E12" s="88">
        <f t="shared" si="1"/>
        <v>138772</v>
      </c>
      <c r="F12" s="88">
        <f t="shared" si="1"/>
        <v>147053</v>
      </c>
      <c r="G12" s="88">
        <f t="shared" si="1"/>
        <v>148220</v>
      </c>
      <c r="H12" s="88">
        <f t="shared" si="1"/>
        <v>141746</v>
      </c>
      <c r="I12" s="88">
        <f t="shared" si="1"/>
        <v>171225</v>
      </c>
      <c r="J12" s="88">
        <f t="shared" si="1"/>
        <v>174300</v>
      </c>
      <c r="K12" s="90">
        <f t="shared" si="1"/>
        <v>179145</v>
      </c>
    </row>
    <row r="13" spans="1:11" ht="12.75">
      <c r="A13" s="16"/>
      <c r="B13" s="16"/>
      <c r="C13" s="11"/>
      <c r="D13" s="11"/>
      <c r="E13" s="11"/>
      <c r="F13" s="11"/>
      <c r="G13" s="11"/>
      <c r="H13" s="11"/>
      <c r="I13" s="11"/>
      <c r="J13" s="11"/>
      <c r="K13" s="179"/>
    </row>
    <row r="14" spans="1:11" ht="12.75">
      <c r="A14" s="16" t="s">
        <v>18</v>
      </c>
      <c r="B14" s="41">
        <v>301</v>
      </c>
      <c r="C14" s="36">
        <v>541</v>
      </c>
      <c r="D14" s="36">
        <v>1257</v>
      </c>
      <c r="E14" s="36">
        <v>1613</v>
      </c>
      <c r="F14" s="36">
        <v>1503</v>
      </c>
      <c r="G14" s="36">
        <v>1356</v>
      </c>
      <c r="H14" s="36">
        <v>1736</v>
      </c>
      <c r="I14" s="36">
        <v>2130</v>
      </c>
      <c r="J14" s="232">
        <v>1034</v>
      </c>
      <c r="K14" s="189">
        <v>532</v>
      </c>
    </row>
    <row r="15" spans="1:11" ht="12.75">
      <c r="A15" s="16" t="s">
        <v>19</v>
      </c>
      <c r="B15" s="41">
        <v>80003</v>
      </c>
      <c r="C15" s="36">
        <v>101716</v>
      </c>
      <c r="D15" s="36">
        <v>109685</v>
      </c>
      <c r="E15" s="36">
        <v>119347</v>
      </c>
      <c r="F15" s="36">
        <v>121857</v>
      </c>
      <c r="G15" s="36">
        <v>114753</v>
      </c>
      <c r="H15" s="36">
        <v>109390</v>
      </c>
      <c r="I15" s="36">
        <v>140540</v>
      </c>
      <c r="J15" s="232">
        <v>146381</v>
      </c>
      <c r="K15" s="189">
        <v>152319</v>
      </c>
    </row>
    <row r="16" spans="1:11" ht="12.75">
      <c r="A16" s="16" t="s">
        <v>20</v>
      </c>
      <c r="B16" s="41">
        <v>12824</v>
      </c>
      <c r="C16" s="36">
        <v>16362</v>
      </c>
      <c r="D16" s="36">
        <v>24445</v>
      </c>
      <c r="E16" s="36">
        <v>17812</v>
      </c>
      <c r="F16" s="36">
        <v>23693</v>
      </c>
      <c r="G16" s="36">
        <v>32111</v>
      </c>
      <c r="H16" s="36">
        <v>30620</v>
      </c>
      <c r="I16" s="36">
        <v>28555</v>
      </c>
      <c r="J16" s="232">
        <v>26885</v>
      </c>
      <c r="K16" s="189">
        <v>26294</v>
      </c>
    </row>
    <row r="17" spans="1:11" ht="12.75">
      <c r="A17" s="16"/>
      <c r="B17" s="16"/>
      <c r="C17" s="11"/>
      <c r="D17" s="11"/>
      <c r="E17" s="11"/>
      <c r="F17" s="11"/>
      <c r="G17" s="11"/>
      <c r="H17" s="11"/>
      <c r="I17" s="11"/>
      <c r="J17" s="36"/>
      <c r="K17" s="189"/>
    </row>
    <row r="18" spans="1:11" ht="12.75">
      <c r="A18" s="177" t="s">
        <v>455</v>
      </c>
      <c r="B18" s="89">
        <f aca="true" t="shared" si="2" ref="B18:K18">SUM(B20:B24)</f>
        <v>73932</v>
      </c>
      <c r="C18" s="88">
        <f t="shared" si="2"/>
        <v>91798</v>
      </c>
      <c r="D18" s="88">
        <f t="shared" si="2"/>
        <v>88326</v>
      </c>
      <c r="E18" s="88">
        <f t="shared" si="2"/>
        <v>86281</v>
      </c>
      <c r="F18" s="88">
        <f t="shared" si="2"/>
        <v>86135</v>
      </c>
      <c r="G18" s="88">
        <f t="shared" si="2"/>
        <v>97943</v>
      </c>
      <c r="H18" s="88">
        <f t="shared" si="2"/>
        <v>112575</v>
      </c>
      <c r="I18" s="88">
        <f t="shared" si="2"/>
        <v>115297</v>
      </c>
      <c r="J18" s="88">
        <f t="shared" si="2"/>
        <v>140682</v>
      </c>
      <c r="K18" s="90">
        <f t="shared" si="2"/>
        <v>150672</v>
      </c>
    </row>
    <row r="19" spans="1:11" ht="12.75">
      <c r="A19" s="16"/>
      <c r="B19" s="16"/>
      <c r="C19" s="11"/>
      <c r="D19" s="11"/>
      <c r="E19" s="11"/>
      <c r="F19" s="11"/>
      <c r="G19" s="11"/>
      <c r="H19" s="11"/>
      <c r="I19" s="11"/>
      <c r="J19" s="36"/>
      <c r="K19" s="189"/>
    </row>
    <row r="20" spans="1:11" ht="12.75">
      <c r="A20" s="16" t="s">
        <v>21</v>
      </c>
      <c r="B20" s="41">
        <v>9699</v>
      </c>
      <c r="C20" s="36">
        <v>10889</v>
      </c>
      <c r="D20" s="36">
        <v>12897</v>
      </c>
      <c r="E20" s="36">
        <v>11312</v>
      </c>
      <c r="F20" s="36">
        <v>11574</v>
      </c>
      <c r="G20" s="36">
        <v>11708</v>
      </c>
      <c r="H20" s="36">
        <v>13121</v>
      </c>
      <c r="I20" s="36">
        <v>13979</v>
      </c>
      <c r="J20" s="232">
        <v>18947</v>
      </c>
      <c r="K20" s="189">
        <v>19179</v>
      </c>
    </row>
    <row r="21" spans="1:11" ht="12.75">
      <c r="A21" s="16" t="s">
        <v>22</v>
      </c>
      <c r="B21" s="41">
        <v>8089</v>
      </c>
      <c r="C21" s="36">
        <v>7407</v>
      </c>
      <c r="D21" s="36">
        <v>6235</v>
      </c>
      <c r="E21" s="36">
        <v>7029</v>
      </c>
      <c r="F21" s="36">
        <v>6889</v>
      </c>
      <c r="G21" s="36">
        <v>7014</v>
      </c>
      <c r="H21" s="36">
        <v>7749</v>
      </c>
      <c r="I21" s="36">
        <v>8920</v>
      </c>
      <c r="J21" s="232">
        <v>13311</v>
      </c>
      <c r="K21" s="189">
        <v>17492</v>
      </c>
    </row>
    <row r="22" spans="1:11" ht="12.75">
      <c r="A22" s="16" t="s">
        <v>23</v>
      </c>
      <c r="B22" s="41">
        <v>4731</v>
      </c>
      <c r="C22" s="36">
        <v>5871</v>
      </c>
      <c r="D22" s="36">
        <v>6029</v>
      </c>
      <c r="E22" s="36">
        <v>5987</v>
      </c>
      <c r="F22" s="36">
        <v>5817</v>
      </c>
      <c r="G22" s="36">
        <v>5798</v>
      </c>
      <c r="H22" s="36">
        <v>5652</v>
      </c>
      <c r="I22" s="36">
        <v>5914</v>
      </c>
      <c r="J22" s="232">
        <v>5096</v>
      </c>
      <c r="K22" s="189">
        <v>2350</v>
      </c>
    </row>
    <row r="23" spans="1:11" ht="12.75">
      <c r="A23" s="16" t="s">
        <v>24</v>
      </c>
      <c r="B23" s="41">
        <v>25534</v>
      </c>
      <c r="C23" s="36">
        <v>33871</v>
      </c>
      <c r="D23" s="36">
        <v>29961</v>
      </c>
      <c r="E23" s="36">
        <v>30720</v>
      </c>
      <c r="F23" s="36">
        <v>32947</v>
      </c>
      <c r="G23" s="36">
        <v>46028</v>
      </c>
      <c r="H23" s="36">
        <v>50334</v>
      </c>
      <c r="I23" s="36">
        <v>49137</v>
      </c>
      <c r="J23" s="232">
        <v>57088</v>
      </c>
      <c r="K23" s="189">
        <v>56870</v>
      </c>
    </row>
    <row r="24" spans="1:11" ht="12.75">
      <c r="A24" s="16" t="s">
        <v>25</v>
      </c>
      <c r="B24" s="41">
        <v>25879</v>
      </c>
      <c r="C24" s="36">
        <v>33760</v>
      </c>
      <c r="D24" s="36">
        <v>33204</v>
      </c>
      <c r="E24" s="36">
        <v>31233</v>
      </c>
      <c r="F24" s="36">
        <v>28908</v>
      </c>
      <c r="G24" s="36">
        <v>27395</v>
      </c>
      <c r="H24" s="36">
        <v>35719</v>
      </c>
      <c r="I24" s="36">
        <v>37347</v>
      </c>
      <c r="J24" s="232">
        <v>46240</v>
      </c>
      <c r="K24" s="189">
        <v>54781</v>
      </c>
    </row>
    <row r="25" spans="1:11" ht="12.75">
      <c r="A25" s="16"/>
      <c r="B25" s="16"/>
      <c r="C25" s="11"/>
      <c r="D25" s="11"/>
      <c r="E25" s="11"/>
      <c r="F25" s="11"/>
      <c r="G25" s="11"/>
      <c r="H25" s="11"/>
      <c r="I25" s="11"/>
      <c r="J25" s="36"/>
      <c r="K25" s="189"/>
    </row>
    <row r="26" spans="1:11" ht="12.75">
      <c r="A26" s="177" t="s">
        <v>26</v>
      </c>
      <c r="B26" s="50">
        <v>689</v>
      </c>
      <c r="C26" s="38">
        <v>1508</v>
      </c>
      <c r="D26" s="38">
        <v>2036</v>
      </c>
      <c r="E26" s="38">
        <v>3007</v>
      </c>
      <c r="F26" s="38">
        <v>4313</v>
      </c>
      <c r="G26" s="38">
        <v>4479</v>
      </c>
      <c r="H26" s="38">
        <v>6722</v>
      </c>
      <c r="I26" s="38">
        <v>8664</v>
      </c>
      <c r="J26" s="262">
        <v>6673</v>
      </c>
      <c r="K26" s="270">
        <v>4678</v>
      </c>
    </row>
    <row r="27" spans="1:11" ht="12.75">
      <c r="A27" s="16"/>
      <c r="B27" s="41"/>
      <c r="C27" s="36"/>
      <c r="D27" s="36"/>
      <c r="E27" s="36"/>
      <c r="F27" s="36"/>
      <c r="G27" s="38"/>
      <c r="H27" s="38"/>
      <c r="I27" s="38"/>
      <c r="J27" s="262"/>
      <c r="K27" s="270"/>
    </row>
    <row r="28" spans="1:11" ht="12.75">
      <c r="A28" s="177" t="s">
        <v>456</v>
      </c>
      <c r="B28" s="50">
        <v>16730</v>
      </c>
      <c r="C28" s="38">
        <v>20614</v>
      </c>
      <c r="D28" s="38">
        <v>25384</v>
      </c>
      <c r="E28" s="38">
        <v>29773</v>
      </c>
      <c r="F28" s="38">
        <v>25473</v>
      </c>
      <c r="G28" s="38">
        <v>22630</v>
      </c>
      <c r="H28" s="38">
        <v>17569</v>
      </c>
      <c r="I28" s="38">
        <v>24004</v>
      </c>
      <c r="J28" s="262">
        <v>20954</v>
      </c>
      <c r="K28" s="270">
        <v>20562</v>
      </c>
    </row>
    <row r="29" spans="1:11" ht="12.75">
      <c r="A29" s="177"/>
      <c r="B29" s="50"/>
      <c r="C29" s="38"/>
      <c r="D29" s="38"/>
      <c r="E29" s="38"/>
      <c r="F29" s="38"/>
      <c r="G29" s="38"/>
      <c r="H29" s="38"/>
      <c r="I29" s="38"/>
      <c r="J29" s="262"/>
      <c r="K29" s="270"/>
    </row>
    <row r="30" spans="1:11" ht="12.75">
      <c r="A30" s="177" t="s">
        <v>39</v>
      </c>
      <c r="B30" s="50">
        <v>3814</v>
      </c>
      <c r="C30" s="38">
        <v>6008</v>
      </c>
      <c r="D30" s="38">
        <v>5909</v>
      </c>
      <c r="E30" s="38">
        <v>6285</v>
      </c>
      <c r="F30" s="38">
        <v>6477</v>
      </c>
      <c r="G30" s="38">
        <v>6721</v>
      </c>
      <c r="H30" s="38">
        <v>6444</v>
      </c>
      <c r="I30" s="38">
        <v>5110</v>
      </c>
      <c r="J30" s="262">
        <v>6283</v>
      </c>
      <c r="K30" s="270">
        <v>4653</v>
      </c>
    </row>
    <row r="31" spans="1:11" ht="12.75">
      <c r="A31" s="177"/>
      <c r="B31" s="50"/>
      <c r="C31" s="38"/>
      <c r="D31" s="38"/>
      <c r="E31" s="38"/>
      <c r="F31" s="38"/>
      <c r="G31" s="38"/>
      <c r="H31" s="38"/>
      <c r="I31" s="38"/>
      <c r="J31" s="262"/>
      <c r="K31" s="270"/>
    </row>
    <row r="32" spans="1:11" ht="12.75">
      <c r="A32" s="177" t="s">
        <v>59</v>
      </c>
      <c r="B32" s="50">
        <v>311</v>
      </c>
      <c r="C32" s="38">
        <v>793</v>
      </c>
      <c r="D32" s="38">
        <v>2536</v>
      </c>
      <c r="E32" s="38">
        <v>3851</v>
      </c>
      <c r="F32" s="38">
        <v>3918</v>
      </c>
      <c r="G32" s="38">
        <v>3454</v>
      </c>
      <c r="H32" s="38">
        <v>3434</v>
      </c>
      <c r="I32" s="38">
        <v>5330</v>
      </c>
      <c r="J32" s="262">
        <v>3790</v>
      </c>
      <c r="K32" s="270">
        <f>56+85+21594</f>
        <v>21735</v>
      </c>
    </row>
    <row r="33" spans="1:11" ht="13.5" thickBot="1">
      <c r="A33" s="13"/>
      <c r="B33" s="65"/>
      <c r="C33" s="68"/>
      <c r="D33" s="10"/>
      <c r="E33" s="10"/>
      <c r="F33" s="10"/>
      <c r="G33" s="10"/>
      <c r="H33" s="10"/>
      <c r="I33" s="10"/>
      <c r="J33" s="120"/>
      <c r="K33" s="113"/>
    </row>
  </sheetData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portrait" r:id="rId1"/>
  <headerFooter alignWithMargins="0">
    <oddFooter>&amp;CAnuario Estadístico 2000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25">
      <selection activeCell="A35" sqref="A35"/>
    </sheetView>
  </sheetViews>
  <sheetFormatPr defaultColWidth="9.140625" defaultRowHeight="12.75"/>
  <cols>
    <col min="1" max="16384" width="11.421875" style="0" customWidth="1"/>
  </cols>
  <sheetData>
    <row r="1" spans="1:11" ht="12.75">
      <c r="A1" s="1" t="s">
        <v>144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2.75">
      <c r="A2" s="1" t="s">
        <v>489</v>
      </c>
      <c r="B2" s="1"/>
      <c r="C2" s="1"/>
      <c r="D2" s="1"/>
      <c r="E2" s="2"/>
      <c r="F2" s="2"/>
      <c r="G2" s="2"/>
      <c r="H2" s="2"/>
      <c r="I2" s="2"/>
      <c r="J2" s="2"/>
      <c r="K2" s="2"/>
    </row>
    <row r="3" spans="1:11" ht="12.75">
      <c r="A3" s="1" t="s">
        <v>397</v>
      </c>
      <c r="B3" s="1"/>
      <c r="C3" s="1"/>
      <c r="D3" s="1"/>
      <c r="E3" s="2"/>
      <c r="F3" s="2"/>
      <c r="G3" s="2"/>
      <c r="H3" s="2"/>
      <c r="I3" s="2"/>
      <c r="J3" s="2"/>
      <c r="K3" s="2"/>
    </row>
    <row r="4" spans="1:11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</row>
    <row r="5" spans="1:11" ht="12.75">
      <c r="A5" s="3" t="s">
        <v>62</v>
      </c>
      <c r="B5" s="32"/>
      <c r="C5" s="27"/>
      <c r="D5" s="27"/>
      <c r="E5" s="27"/>
      <c r="F5" s="27"/>
      <c r="G5" s="27"/>
      <c r="H5" s="27"/>
      <c r="I5" s="27"/>
      <c r="J5" s="27"/>
      <c r="K5" s="28"/>
    </row>
    <row r="6" spans="1:11" ht="12.75">
      <c r="A6" s="7" t="s">
        <v>63</v>
      </c>
      <c r="B6" s="21">
        <v>1991</v>
      </c>
      <c r="C6" s="8">
        <f>+B6+1</f>
        <v>1992</v>
      </c>
      <c r="D6" s="8">
        <f aca="true" t="shared" si="0" ref="D6:K6">+C6+1</f>
        <v>1993</v>
      </c>
      <c r="E6" s="8">
        <f t="shared" si="0"/>
        <v>1994</v>
      </c>
      <c r="F6" s="8">
        <f t="shared" si="0"/>
        <v>1995</v>
      </c>
      <c r="G6" s="8">
        <f t="shared" si="0"/>
        <v>1996</v>
      </c>
      <c r="H6" s="8">
        <f t="shared" si="0"/>
        <v>1997</v>
      </c>
      <c r="I6" s="8">
        <f t="shared" si="0"/>
        <v>1998</v>
      </c>
      <c r="J6" s="8">
        <f t="shared" si="0"/>
        <v>1999</v>
      </c>
      <c r="K6" s="33">
        <f t="shared" si="0"/>
        <v>2000</v>
      </c>
    </row>
    <row r="7" spans="1:11" ht="13.5" thickBot="1">
      <c r="A7" s="9"/>
      <c r="B7" s="21"/>
      <c r="C7" s="8"/>
      <c r="D7" s="8"/>
      <c r="E7" s="8"/>
      <c r="F7" s="8"/>
      <c r="G7" s="8"/>
      <c r="H7" s="8"/>
      <c r="I7" s="8"/>
      <c r="J7" s="8"/>
      <c r="K7" s="33"/>
    </row>
    <row r="8" spans="1:11" ht="12.75">
      <c r="A8" s="59"/>
      <c r="B8" s="59"/>
      <c r="C8" s="5"/>
      <c r="D8" s="5"/>
      <c r="E8" s="5"/>
      <c r="F8" s="5"/>
      <c r="G8" s="5"/>
      <c r="H8" s="5"/>
      <c r="I8" s="5"/>
      <c r="J8" s="5"/>
      <c r="K8" s="56"/>
    </row>
    <row r="9" spans="1:11" ht="12.75">
      <c r="A9" s="175" t="s">
        <v>16</v>
      </c>
      <c r="B9" s="43">
        <f aca="true" t="shared" si="1" ref="B9:K9">SUM(B11:B22)</f>
        <v>154974</v>
      </c>
      <c r="C9" s="35">
        <f t="shared" si="1"/>
        <v>193500</v>
      </c>
      <c r="D9" s="35">
        <f t="shared" si="1"/>
        <v>217956</v>
      </c>
      <c r="E9" s="35">
        <f t="shared" si="1"/>
        <v>226737</v>
      </c>
      <c r="F9" s="35">
        <f t="shared" si="1"/>
        <v>231140</v>
      </c>
      <c r="G9" s="35">
        <f t="shared" si="1"/>
        <v>229411</v>
      </c>
      <c r="H9" s="35">
        <f t="shared" si="1"/>
        <v>224704</v>
      </c>
      <c r="I9" s="35">
        <f t="shared" si="1"/>
        <v>268783</v>
      </c>
      <c r="J9" s="35">
        <f t="shared" si="1"/>
        <v>275180</v>
      </c>
      <c r="K9" s="79">
        <f t="shared" si="1"/>
        <v>301479</v>
      </c>
    </row>
    <row r="10" spans="1:11" ht="12.75">
      <c r="A10" s="16"/>
      <c r="B10" s="41"/>
      <c r="C10" s="36"/>
      <c r="D10" s="36"/>
      <c r="E10" s="36"/>
      <c r="F10" s="36"/>
      <c r="G10" s="36"/>
      <c r="H10" s="11"/>
      <c r="I10" s="11"/>
      <c r="J10" s="58"/>
      <c r="K10" s="179"/>
    </row>
    <row r="11" spans="1:11" ht="12.75">
      <c r="A11" s="16" t="s">
        <v>74</v>
      </c>
      <c r="B11" s="41">
        <v>13617</v>
      </c>
      <c r="C11" s="36">
        <v>16313</v>
      </c>
      <c r="D11" s="36">
        <v>20875</v>
      </c>
      <c r="E11" s="36">
        <v>21629</v>
      </c>
      <c r="F11" s="36">
        <v>23684</v>
      </c>
      <c r="G11" s="36">
        <v>22395</v>
      </c>
      <c r="H11" s="36">
        <v>20821</v>
      </c>
      <c r="I11" s="36">
        <v>23479</v>
      </c>
      <c r="J11" s="232">
        <v>25890</v>
      </c>
      <c r="K11" s="189">
        <v>30045</v>
      </c>
    </row>
    <row r="12" spans="1:11" ht="12.75">
      <c r="A12" s="16" t="s">
        <v>75</v>
      </c>
      <c r="B12" s="41">
        <v>10418</v>
      </c>
      <c r="C12" s="36">
        <v>14297</v>
      </c>
      <c r="D12" s="36">
        <v>17140</v>
      </c>
      <c r="E12" s="36">
        <v>16821</v>
      </c>
      <c r="F12" s="36">
        <v>17874</v>
      </c>
      <c r="G12" s="36">
        <v>18288</v>
      </c>
      <c r="H12" s="36">
        <v>14602</v>
      </c>
      <c r="I12" s="36">
        <v>16717</v>
      </c>
      <c r="J12" s="232">
        <v>16675</v>
      </c>
      <c r="K12" s="189">
        <v>19496</v>
      </c>
    </row>
    <row r="13" spans="1:11" ht="12.75">
      <c r="A13" s="16" t="s">
        <v>76</v>
      </c>
      <c r="B13" s="41">
        <v>10989</v>
      </c>
      <c r="C13" s="36">
        <v>10982</v>
      </c>
      <c r="D13" s="36">
        <v>15348</v>
      </c>
      <c r="E13" s="36">
        <v>17347</v>
      </c>
      <c r="F13" s="36">
        <v>16015</v>
      </c>
      <c r="G13" s="36">
        <v>16858</v>
      </c>
      <c r="H13" s="36">
        <v>17066</v>
      </c>
      <c r="I13" s="36">
        <v>17237</v>
      </c>
      <c r="J13" s="232">
        <v>23875</v>
      </c>
      <c r="K13" s="189">
        <v>20920</v>
      </c>
    </row>
    <row r="14" spans="1:11" ht="12.75">
      <c r="A14" s="16" t="s">
        <v>77</v>
      </c>
      <c r="B14" s="41">
        <v>9840</v>
      </c>
      <c r="C14" s="36">
        <v>13610</v>
      </c>
      <c r="D14" s="36">
        <v>16055</v>
      </c>
      <c r="E14" s="36">
        <v>13816</v>
      </c>
      <c r="F14" s="36">
        <v>17134</v>
      </c>
      <c r="G14" s="36">
        <v>14360</v>
      </c>
      <c r="H14" s="36">
        <v>14488</v>
      </c>
      <c r="I14" s="36">
        <v>22050</v>
      </c>
      <c r="J14" s="232">
        <v>19329</v>
      </c>
      <c r="K14" s="189">
        <v>24821</v>
      </c>
    </row>
    <row r="15" spans="1:11" ht="12.75">
      <c r="A15" s="16" t="s">
        <v>78</v>
      </c>
      <c r="B15" s="41">
        <v>10889</v>
      </c>
      <c r="C15" s="36">
        <v>12435</v>
      </c>
      <c r="D15" s="36">
        <v>15029</v>
      </c>
      <c r="E15" s="36">
        <v>15464</v>
      </c>
      <c r="F15" s="36">
        <v>17048</v>
      </c>
      <c r="G15" s="36">
        <v>15818</v>
      </c>
      <c r="H15" s="36">
        <v>15749</v>
      </c>
      <c r="I15" s="36">
        <v>18155</v>
      </c>
      <c r="J15" s="232">
        <v>20594</v>
      </c>
      <c r="K15" s="189">
        <v>24012</v>
      </c>
    </row>
    <row r="16" spans="1:11" ht="12.75">
      <c r="A16" s="16" t="s">
        <v>79</v>
      </c>
      <c r="B16" s="41">
        <v>13376</v>
      </c>
      <c r="C16" s="36">
        <v>13457</v>
      </c>
      <c r="D16" s="36">
        <v>17680</v>
      </c>
      <c r="E16" s="36">
        <v>17512</v>
      </c>
      <c r="F16" s="36">
        <v>18382</v>
      </c>
      <c r="G16" s="36">
        <v>20198</v>
      </c>
      <c r="H16" s="36">
        <v>15477</v>
      </c>
      <c r="I16" s="36">
        <v>20717</v>
      </c>
      <c r="J16" s="232">
        <v>22321</v>
      </c>
      <c r="K16" s="189">
        <v>25727</v>
      </c>
    </row>
    <row r="17" spans="1:11" ht="12.75">
      <c r="A17" s="16" t="s">
        <v>80</v>
      </c>
      <c r="B17" s="41">
        <v>14241</v>
      </c>
      <c r="C17" s="36">
        <v>20239</v>
      </c>
      <c r="D17" s="36">
        <v>21971</v>
      </c>
      <c r="E17" s="36">
        <v>23062</v>
      </c>
      <c r="F17" s="36">
        <v>23858</v>
      </c>
      <c r="G17" s="36">
        <v>22315</v>
      </c>
      <c r="H17" s="36">
        <v>23437</v>
      </c>
      <c r="I17" s="36">
        <v>29687</v>
      </c>
      <c r="J17" s="232">
        <v>30365</v>
      </c>
      <c r="K17" s="189">
        <v>31191</v>
      </c>
    </row>
    <row r="18" spans="1:11" ht="12.75">
      <c r="A18" s="16" t="s">
        <v>81</v>
      </c>
      <c r="B18" s="41">
        <v>12206</v>
      </c>
      <c r="C18" s="36">
        <v>15219</v>
      </c>
      <c r="D18" s="36">
        <v>15926</v>
      </c>
      <c r="E18" s="36">
        <v>16680</v>
      </c>
      <c r="F18" s="36">
        <v>16730</v>
      </c>
      <c r="G18" s="36">
        <v>15535</v>
      </c>
      <c r="H18" s="36">
        <v>16399</v>
      </c>
      <c r="I18" s="36">
        <v>22719</v>
      </c>
      <c r="J18" s="232">
        <v>22932</v>
      </c>
      <c r="K18" s="189">
        <v>24164</v>
      </c>
    </row>
    <row r="19" spans="1:11" ht="12.75">
      <c r="A19" s="16" t="s">
        <v>107</v>
      </c>
      <c r="B19" s="41">
        <v>11934</v>
      </c>
      <c r="C19" s="36">
        <v>14277</v>
      </c>
      <c r="D19" s="36">
        <v>15803</v>
      </c>
      <c r="E19" s="36">
        <v>16963</v>
      </c>
      <c r="F19" s="36">
        <v>16751</v>
      </c>
      <c r="G19" s="36">
        <v>16176</v>
      </c>
      <c r="H19" s="36">
        <v>19837</v>
      </c>
      <c r="I19" s="36">
        <v>21733</v>
      </c>
      <c r="J19" s="232">
        <v>21932</v>
      </c>
      <c r="K19" s="189">
        <v>25040</v>
      </c>
    </row>
    <row r="20" spans="1:11" ht="12.75">
      <c r="A20" s="16" t="s">
        <v>83</v>
      </c>
      <c r="B20" s="41">
        <v>12843</v>
      </c>
      <c r="C20" s="36">
        <v>14930</v>
      </c>
      <c r="D20" s="36">
        <v>15196</v>
      </c>
      <c r="E20" s="36">
        <v>17850</v>
      </c>
      <c r="F20" s="36">
        <v>16523</v>
      </c>
      <c r="G20" s="36">
        <v>18942</v>
      </c>
      <c r="H20" s="36">
        <v>18338</v>
      </c>
      <c r="I20" s="36">
        <v>21993</v>
      </c>
      <c r="J20" s="232">
        <v>21962</v>
      </c>
      <c r="K20" s="189">
        <v>25628</v>
      </c>
    </row>
    <row r="21" spans="1:11" ht="12.75">
      <c r="A21" s="16" t="s">
        <v>84</v>
      </c>
      <c r="B21" s="41">
        <v>13770</v>
      </c>
      <c r="C21" s="36">
        <v>19465</v>
      </c>
      <c r="D21" s="36">
        <v>17921</v>
      </c>
      <c r="E21" s="36">
        <v>18950</v>
      </c>
      <c r="F21" s="36">
        <v>19510</v>
      </c>
      <c r="G21" s="36">
        <v>20226</v>
      </c>
      <c r="H21" s="36">
        <v>20673</v>
      </c>
      <c r="I21" s="36">
        <v>23437</v>
      </c>
      <c r="J21" s="232">
        <v>21845</v>
      </c>
      <c r="K21" s="189">
        <v>24947</v>
      </c>
    </row>
    <row r="22" spans="1:11" ht="12.75">
      <c r="A22" s="16" t="s">
        <v>85</v>
      </c>
      <c r="B22" s="41">
        <v>20851</v>
      </c>
      <c r="C22" s="36">
        <v>28276</v>
      </c>
      <c r="D22" s="36">
        <v>29012</v>
      </c>
      <c r="E22" s="36">
        <v>30643</v>
      </c>
      <c r="F22" s="36">
        <v>27631</v>
      </c>
      <c r="G22" s="36">
        <v>28300</v>
      </c>
      <c r="H22" s="36">
        <v>27817</v>
      </c>
      <c r="I22" s="36">
        <v>30859</v>
      </c>
      <c r="J22" s="232">
        <v>27460</v>
      </c>
      <c r="K22" s="189">
        <v>25488</v>
      </c>
    </row>
    <row r="23" spans="1:11" ht="12.75">
      <c r="A23" s="16"/>
      <c r="B23" s="41"/>
      <c r="C23" s="36"/>
      <c r="D23" s="36"/>
      <c r="E23" s="36"/>
      <c r="F23" s="36"/>
      <c r="G23" s="36"/>
      <c r="H23" s="36"/>
      <c r="I23" s="36"/>
      <c r="J23" s="36"/>
      <c r="K23" s="17"/>
    </row>
    <row r="24" spans="1:11" ht="13.5" thickBot="1">
      <c r="A24" s="13"/>
      <c r="B24" s="47"/>
      <c r="C24" s="39"/>
      <c r="D24" s="39"/>
      <c r="E24" s="39"/>
      <c r="F24" s="39"/>
      <c r="G24" s="39"/>
      <c r="H24" s="39"/>
      <c r="I24" s="39"/>
      <c r="J24" s="39"/>
      <c r="K24" s="14"/>
    </row>
    <row r="33" spans="1:11" ht="12.75">
      <c r="A33" s="1" t="s">
        <v>363</v>
      </c>
      <c r="B33" s="1"/>
      <c r="C33" s="1"/>
      <c r="D33" s="1"/>
      <c r="E33" s="2"/>
      <c r="F33" s="2"/>
      <c r="G33" s="2"/>
      <c r="H33" s="2"/>
      <c r="I33" s="2"/>
      <c r="J33" s="2"/>
      <c r="K33" s="2"/>
    </row>
    <row r="34" spans="1:11" ht="12.75">
      <c r="A34" s="1" t="s">
        <v>563</v>
      </c>
      <c r="B34" s="1"/>
      <c r="C34" s="1"/>
      <c r="D34" s="1"/>
      <c r="E34" s="2"/>
      <c r="F34" s="2"/>
      <c r="G34" s="2"/>
      <c r="H34" s="2"/>
      <c r="I34" s="2"/>
      <c r="J34" s="2"/>
      <c r="K34" s="2"/>
    </row>
    <row r="35" spans="1:11" ht="12.75">
      <c r="A35" s="1" t="s">
        <v>397</v>
      </c>
      <c r="B35" s="1"/>
      <c r="C35" s="1"/>
      <c r="D35" s="1"/>
      <c r="E35" s="2"/>
      <c r="F35" s="2"/>
      <c r="G35" s="2"/>
      <c r="H35" s="2"/>
      <c r="I35" s="2"/>
      <c r="J35" s="2"/>
      <c r="K35" s="2"/>
    </row>
    <row r="36" spans="1:11" ht="13.5" thickBot="1">
      <c r="A36" s="1"/>
      <c r="B36" s="1"/>
      <c r="C36" s="1"/>
      <c r="D36" s="1"/>
      <c r="E36" s="2"/>
      <c r="F36" s="2"/>
      <c r="G36" s="2"/>
      <c r="H36" s="2"/>
      <c r="I36" s="2"/>
      <c r="J36" s="2"/>
      <c r="K36" s="2"/>
    </row>
    <row r="37" spans="1:11" ht="12.75">
      <c r="A37" s="3" t="s">
        <v>62</v>
      </c>
      <c r="B37" s="32"/>
      <c r="C37" s="27"/>
      <c r="D37" s="27"/>
      <c r="E37" s="27"/>
      <c r="F37" s="27"/>
      <c r="G37" s="27"/>
      <c r="H37" s="27"/>
      <c r="I37" s="27"/>
      <c r="J37" s="27"/>
      <c r="K37" s="28"/>
    </row>
    <row r="38" spans="1:11" ht="12.75">
      <c r="A38" s="7" t="s">
        <v>63</v>
      </c>
      <c r="B38" s="21">
        <v>1991</v>
      </c>
      <c r="C38" s="8">
        <f>+B38+1</f>
        <v>1992</v>
      </c>
      <c r="D38" s="8">
        <f aca="true" t="shared" si="2" ref="D38:K38">+C38+1</f>
        <v>1993</v>
      </c>
      <c r="E38" s="8">
        <f t="shared" si="2"/>
        <v>1994</v>
      </c>
      <c r="F38" s="8">
        <f t="shared" si="2"/>
        <v>1995</v>
      </c>
      <c r="G38" s="8">
        <f t="shared" si="2"/>
        <v>1996</v>
      </c>
      <c r="H38" s="8">
        <f t="shared" si="2"/>
        <v>1997</v>
      </c>
      <c r="I38" s="8">
        <f t="shared" si="2"/>
        <v>1998</v>
      </c>
      <c r="J38" s="8">
        <f t="shared" si="2"/>
        <v>1999</v>
      </c>
      <c r="K38" s="33">
        <f t="shared" si="2"/>
        <v>2000</v>
      </c>
    </row>
    <row r="39" spans="1:11" ht="13.5" thickBot="1">
      <c r="A39" s="9"/>
      <c r="B39" s="21"/>
      <c r="C39" s="8"/>
      <c r="D39" s="8"/>
      <c r="E39" s="8"/>
      <c r="F39" s="8"/>
      <c r="G39" s="8"/>
      <c r="H39" s="8"/>
      <c r="I39" s="8"/>
      <c r="J39" s="8"/>
      <c r="K39" s="33"/>
    </row>
    <row r="40" spans="1:11" ht="12.75">
      <c r="A40" s="59"/>
      <c r="B40" s="59"/>
      <c r="C40" s="5"/>
      <c r="D40" s="5"/>
      <c r="E40" s="5"/>
      <c r="F40" s="5"/>
      <c r="G40" s="5"/>
      <c r="H40" s="5"/>
      <c r="I40" s="5"/>
      <c r="J40" s="5"/>
      <c r="K40" s="56"/>
    </row>
    <row r="41" spans="1:11" ht="12.75">
      <c r="A41" s="174" t="s">
        <v>16</v>
      </c>
      <c r="B41" s="76">
        <f aca="true" t="shared" si="3" ref="B41:K41">SUM(B43:B54)</f>
        <v>33385</v>
      </c>
      <c r="C41" s="77">
        <f t="shared" si="3"/>
        <v>45657</v>
      </c>
      <c r="D41" s="77">
        <f t="shared" si="3"/>
        <v>41126</v>
      </c>
      <c r="E41" s="77">
        <f t="shared" si="3"/>
        <v>40641</v>
      </c>
      <c r="F41" s="77">
        <f t="shared" si="3"/>
        <v>41766</v>
      </c>
      <c r="G41" s="77">
        <f t="shared" si="3"/>
        <v>53401</v>
      </c>
      <c r="H41" s="77">
        <f t="shared" si="3"/>
        <v>63251</v>
      </c>
      <c r="I41" s="77">
        <f t="shared" si="3"/>
        <v>60331</v>
      </c>
      <c r="J41" s="77">
        <f t="shared" si="3"/>
        <v>76440</v>
      </c>
      <c r="K41" s="78">
        <f t="shared" si="3"/>
        <v>79966</v>
      </c>
    </row>
    <row r="42" spans="1:11" ht="12.75">
      <c r="A42" s="16"/>
      <c r="B42" s="41"/>
      <c r="C42" s="36"/>
      <c r="D42" s="36"/>
      <c r="E42" s="36"/>
      <c r="F42" s="36"/>
      <c r="G42" s="36"/>
      <c r="H42" s="11"/>
      <c r="I42" s="11"/>
      <c r="J42" s="58"/>
      <c r="K42" s="179"/>
    </row>
    <row r="43" spans="1:11" ht="12.75">
      <c r="A43" s="16" t="s">
        <v>74</v>
      </c>
      <c r="B43" s="41">
        <v>2985</v>
      </c>
      <c r="C43" s="36">
        <v>3933</v>
      </c>
      <c r="D43" s="36">
        <v>4081</v>
      </c>
      <c r="E43" s="36">
        <v>3540</v>
      </c>
      <c r="F43" s="36">
        <v>4134</v>
      </c>
      <c r="G43" s="36">
        <v>5736</v>
      </c>
      <c r="H43" s="36">
        <v>5672</v>
      </c>
      <c r="I43" s="36">
        <v>6009</v>
      </c>
      <c r="J43" s="232">
        <v>8564</v>
      </c>
      <c r="K43" s="189">
        <f>38548-30045</f>
        <v>8503</v>
      </c>
    </row>
    <row r="44" spans="1:11" ht="12.75">
      <c r="A44" s="16" t="s">
        <v>75</v>
      </c>
      <c r="B44" s="41">
        <v>2816</v>
      </c>
      <c r="C44" s="36">
        <v>3377</v>
      </c>
      <c r="D44" s="36">
        <v>3573</v>
      </c>
      <c r="E44" s="36">
        <v>3200</v>
      </c>
      <c r="F44" s="36">
        <v>3669</v>
      </c>
      <c r="G44" s="36">
        <v>4700</v>
      </c>
      <c r="H44" s="36">
        <v>4875</v>
      </c>
      <c r="I44" s="36">
        <v>4486</v>
      </c>
      <c r="J44" s="232">
        <v>4858</v>
      </c>
      <c r="K44" s="189">
        <f>25614-19496</f>
        <v>6118</v>
      </c>
    </row>
    <row r="45" spans="1:11" ht="12.75">
      <c r="A45" s="16" t="s">
        <v>76</v>
      </c>
      <c r="B45" s="41">
        <v>2780</v>
      </c>
      <c r="C45" s="36">
        <v>3157</v>
      </c>
      <c r="D45" s="36">
        <v>3194</v>
      </c>
      <c r="E45" s="36">
        <v>3740</v>
      </c>
      <c r="F45" s="36">
        <v>3215</v>
      </c>
      <c r="G45" s="36">
        <v>4513</v>
      </c>
      <c r="H45" s="36">
        <v>4915</v>
      </c>
      <c r="I45" s="36">
        <v>4856</v>
      </c>
      <c r="J45" s="232">
        <v>7351</v>
      </c>
      <c r="K45" s="189">
        <f>27341-20920</f>
        <v>6421</v>
      </c>
    </row>
    <row r="46" spans="1:11" ht="12.75">
      <c r="A46" s="16" t="s">
        <v>77</v>
      </c>
      <c r="B46" s="41">
        <v>2152</v>
      </c>
      <c r="C46" s="36">
        <v>3743</v>
      </c>
      <c r="D46" s="36">
        <v>3248</v>
      </c>
      <c r="E46" s="36">
        <v>2479</v>
      </c>
      <c r="F46" s="36">
        <v>2294</v>
      </c>
      <c r="G46" s="36">
        <v>4069</v>
      </c>
      <c r="H46" s="36">
        <v>4423</v>
      </c>
      <c r="I46" s="36">
        <v>5564</v>
      </c>
      <c r="J46" s="232">
        <v>4690</v>
      </c>
      <c r="K46" s="189">
        <f>32954-24821</f>
        <v>8133</v>
      </c>
    </row>
    <row r="47" spans="1:11" ht="12.75">
      <c r="A47" s="16" t="s">
        <v>78</v>
      </c>
      <c r="B47" s="41">
        <v>1875</v>
      </c>
      <c r="C47" s="36">
        <v>3008</v>
      </c>
      <c r="D47" s="36">
        <v>2650</v>
      </c>
      <c r="E47" s="36">
        <v>2700</v>
      </c>
      <c r="F47" s="36">
        <v>1185</v>
      </c>
      <c r="G47" s="36">
        <v>3710</v>
      </c>
      <c r="H47" s="36">
        <v>3075</v>
      </c>
      <c r="I47" s="36">
        <v>4399</v>
      </c>
      <c r="J47" s="232">
        <v>4819</v>
      </c>
      <c r="K47" s="189">
        <f>30076-24012</f>
        <v>6064</v>
      </c>
    </row>
    <row r="48" spans="1:11" ht="12.75">
      <c r="A48" s="16" t="s">
        <v>79</v>
      </c>
      <c r="B48" s="41">
        <v>2332</v>
      </c>
      <c r="C48" s="36">
        <v>3010</v>
      </c>
      <c r="D48" s="36">
        <v>2464</v>
      </c>
      <c r="E48" s="36">
        <v>2694</v>
      </c>
      <c r="F48" s="36">
        <v>2727</v>
      </c>
      <c r="G48" s="36">
        <v>3154</v>
      </c>
      <c r="H48" s="36">
        <v>4862</v>
      </c>
      <c r="I48" s="36">
        <v>3510</v>
      </c>
      <c r="J48" s="232">
        <v>4570</v>
      </c>
      <c r="K48" s="189">
        <f>29839-25727</f>
        <v>4112</v>
      </c>
    </row>
    <row r="49" spans="1:11" ht="12.75">
      <c r="A49" s="16" t="s">
        <v>80</v>
      </c>
      <c r="B49" s="41">
        <v>2738</v>
      </c>
      <c r="C49" s="36">
        <v>4518</v>
      </c>
      <c r="D49" s="36">
        <v>4165</v>
      </c>
      <c r="E49" s="36">
        <v>4134</v>
      </c>
      <c r="F49" s="36">
        <v>3848</v>
      </c>
      <c r="G49" s="36">
        <v>4960</v>
      </c>
      <c r="H49" s="36">
        <v>6555</v>
      </c>
      <c r="I49" s="36">
        <v>6341</v>
      </c>
      <c r="J49" s="232">
        <v>6341</v>
      </c>
      <c r="K49" s="189">
        <f>38227-31191</f>
        <v>7036</v>
      </c>
    </row>
    <row r="50" spans="1:11" ht="12.75">
      <c r="A50" s="16" t="s">
        <v>81</v>
      </c>
      <c r="B50" s="41">
        <v>2662</v>
      </c>
      <c r="C50" s="36">
        <v>3495</v>
      </c>
      <c r="D50" s="36">
        <v>2744</v>
      </c>
      <c r="E50" s="36">
        <v>2942</v>
      </c>
      <c r="F50" s="36">
        <v>2521</v>
      </c>
      <c r="G50" s="36">
        <v>3331</v>
      </c>
      <c r="H50" s="36">
        <v>4640</v>
      </c>
      <c r="I50" s="36">
        <v>3936</v>
      </c>
      <c r="J50" s="232">
        <v>6945</v>
      </c>
      <c r="K50" s="189">
        <f>28780-24164</f>
        <v>4616</v>
      </c>
    </row>
    <row r="51" spans="1:11" ht="12.75">
      <c r="A51" s="16" t="s">
        <v>107</v>
      </c>
      <c r="B51" s="41">
        <v>2693</v>
      </c>
      <c r="C51" s="36">
        <v>2638</v>
      </c>
      <c r="D51" s="36">
        <v>2538</v>
      </c>
      <c r="E51" s="36">
        <v>2537</v>
      </c>
      <c r="F51" s="36">
        <v>3197</v>
      </c>
      <c r="G51" s="36">
        <v>3594</v>
      </c>
      <c r="H51" s="36">
        <v>4578</v>
      </c>
      <c r="I51" s="36">
        <v>4857</v>
      </c>
      <c r="J51" s="232">
        <v>4642</v>
      </c>
      <c r="K51" s="189">
        <f>31211-25040</f>
        <v>6171</v>
      </c>
    </row>
    <row r="52" spans="1:11" ht="12.75">
      <c r="A52" s="16" t="s">
        <v>83</v>
      </c>
      <c r="B52" s="41">
        <v>2799</v>
      </c>
      <c r="C52" s="36">
        <v>3583</v>
      </c>
      <c r="D52" s="36">
        <v>2988</v>
      </c>
      <c r="E52" s="36">
        <v>2918</v>
      </c>
      <c r="F52" s="36">
        <v>3613</v>
      </c>
      <c r="G52" s="36">
        <v>3660</v>
      </c>
      <c r="H52" s="36">
        <v>5015</v>
      </c>
      <c r="I52" s="36">
        <v>4383</v>
      </c>
      <c r="J52" s="232">
        <v>5651</v>
      </c>
      <c r="K52" s="189">
        <f>31000-25628</f>
        <v>5372</v>
      </c>
    </row>
    <row r="53" spans="1:11" ht="12.75">
      <c r="A53" s="16" t="s">
        <v>84</v>
      </c>
      <c r="B53" s="41">
        <v>3165</v>
      </c>
      <c r="C53" s="36">
        <v>4079</v>
      </c>
      <c r="D53" s="36">
        <v>3592</v>
      </c>
      <c r="E53" s="36">
        <v>3187</v>
      </c>
      <c r="F53" s="36">
        <v>4063</v>
      </c>
      <c r="G53" s="36">
        <v>3983</v>
      </c>
      <c r="H53" s="36">
        <v>4252</v>
      </c>
      <c r="I53" s="36">
        <v>3681</v>
      </c>
      <c r="J53" s="232">
        <v>6522</v>
      </c>
      <c r="K53" s="189">
        <f>31213-24947</f>
        <v>6266</v>
      </c>
    </row>
    <row r="54" spans="1:11" ht="12.75">
      <c r="A54" s="16" t="s">
        <v>85</v>
      </c>
      <c r="B54" s="41">
        <v>4388</v>
      </c>
      <c r="C54" s="36">
        <v>7116</v>
      </c>
      <c r="D54" s="36">
        <v>5889</v>
      </c>
      <c r="E54" s="36">
        <v>6570</v>
      </c>
      <c r="F54" s="36">
        <v>7300</v>
      </c>
      <c r="G54" s="36">
        <v>7991</v>
      </c>
      <c r="H54" s="36">
        <v>10389</v>
      </c>
      <c r="I54" s="36">
        <v>8309</v>
      </c>
      <c r="J54" s="232">
        <v>11487</v>
      </c>
      <c r="K54" s="189">
        <f>36642-25488</f>
        <v>11154</v>
      </c>
    </row>
    <row r="55" spans="1:11" ht="12.75">
      <c r="A55" s="16"/>
      <c r="B55" s="41"/>
      <c r="C55" s="36"/>
      <c r="D55" s="36"/>
      <c r="E55" s="36"/>
      <c r="F55" s="36"/>
      <c r="G55" s="36"/>
      <c r="H55" s="36"/>
      <c r="I55" s="36"/>
      <c r="J55" s="11"/>
      <c r="K55" s="179"/>
    </row>
    <row r="56" spans="1:11" ht="13.5" thickBot="1">
      <c r="A56" s="13"/>
      <c r="B56" s="47"/>
      <c r="C56" s="39"/>
      <c r="D56" s="39"/>
      <c r="E56" s="39"/>
      <c r="F56" s="39"/>
      <c r="G56" s="39"/>
      <c r="H56" s="39"/>
      <c r="I56" s="39"/>
      <c r="J56" s="39"/>
      <c r="K56" s="52"/>
    </row>
  </sheetData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portrait" scale="79" r:id="rId1"/>
  <headerFooter alignWithMargins="0">
    <oddFooter>&amp;CAnuario Estadístico 2000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G8" sqref="G8"/>
    </sheetView>
  </sheetViews>
  <sheetFormatPr defaultColWidth="9.140625" defaultRowHeight="12.75"/>
  <cols>
    <col min="1" max="1" width="7.421875" style="0" customWidth="1"/>
    <col min="2" max="2" width="20.421875" style="0" customWidth="1"/>
    <col min="3" max="16384" width="11.421875" style="0" customWidth="1"/>
  </cols>
  <sheetData>
    <row r="1" spans="1:7" ht="12.75">
      <c r="A1" s="428" t="s">
        <v>434</v>
      </c>
      <c r="B1" s="428"/>
      <c r="C1" s="428"/>
      <c r="D1" s="428"/>
      <c r="E1" s="428"/>
      <c r="F1" s="428"/>
      <c r="G1" s="428"/>
    </row>
    <row r="2" spans="1:7" ht="12.75">
      <c r="A2" s="428" t="s">
        <v>365</v>
      </c>
      <c r="B2" s="428"/>
      <c r="C2" s="428"/>
      <c r="D2" s="428"/>
      <c r="E2" s="428"/>
      <c r="F2" s="428"/>
      <c r="G2" s="428"/>
    </row>
    <row r="3" spans="1:7" ht="12.75">
      <c r="A3" s="428" t="s">
        <v>398</v>
      </c>
      <c r="B3" s="428"/>
      <c r="C3" s="428"/>
      <c r="D3" s="428"/>
      <c r="E3" s="428"/>
      <c r="F3" s="428"/>
      <c r="G3" s="428"/>
    </row>
    <row r="4" spans="1:7" ht="12.75">
      <c r="A4" s="428" t="s">
        <v>440</v>
      </c>
      <c r="B4" s="428"/>
      <c r="C4" s="428"/>
      <c r="D4" s="428"/>
      <c r="E4" s="428"/>
      <c r="F4" s="428"/>
      <c r="G4" s="428"/>
    </row>
    <row r="5" spans="1:7" ht="13.5" thickBot="1">
      <c r="A5" s="247" t="s">
        <v>62</v>
      </c>
      <c r="B5" s="247"/>
      <c r="C5" s="247"/>
      <c r="D5" s="247"/>
      <c r="E5" s="247"/>
      <c r="F5" s="247"/>
      <c r="G5" s="248"/>
    </row>
    <row r="6" spans="1:7" ht="12.75">
      <c r="A6" s="59"/>
      <c r="B6" s="32" t="s">
        <v>512</v>
      </c>
      <c r="C6" s="27" t="s">
        <v>62</v>
      </c>
      <c r="D6" s="27" t="s">
        <v>62</v>
      </c>
      <c r="E6" s="27"/>
      <c r="F6" s="27"/>
      <c r="G6" s="239"/>
    </row>
    <row r="7" spans="1:7" ht="12.75">
      <c r="A7" s="21" t="s">
        <v>135</v>
      </c>
      <c r="B7" s="21" t="s">
        <v>513</v>
      </c>
      <c r="C7" s="224" t="s">
        <v>153</v>
      </c>
      <c r="D7" s="8" t="s">
        <v>514</v>
      </c>
      <c r="E7" s="8" t="s">
        <v>515</v>
      </c>
      <c r="F7" s="8" t="s">
        <v>516</v>
      </c>
      <c r="G7" s="33" t="s">
        <v>517</v>
      </c>
    </row>
    <row r="8" spans="1:7" ht="13.5" thickBot="1">
      <c r="A8" s="13"/>
      <c r="B8" s="21"/>
      <c r="C8" s="109"/>
      <c r="D8" s="8"/>
      <c r="E8" s="8"/>
      <c r="F8" s="8"/>
      <c r="G8" s="33"/>
    </row>
    <row r="9" spans="1:7" ht="12.75">
      <c r="A9" s="21" t="s">
        <v>62</v>
      </c>
      <c r="B9" s="32"/>
      <c r="C9" s="183"/>
      <c r="D9" s="27" t="s">
        <v>62</v>
      </c>
      <c r="E9" s="27" t="s">
        <v>62</v>
      </c>
      <c r="F9" s="27" t="s">
        <v>62</v>
      </c>
      <c r="G9" s="28" t="s">
        <v>62</v>
      </c>
    </row>
    <row r="10" spans="1:7" ht="12.75">
      <c r="A10" s="21">
        <v>1995</v>
      </c>
      <c r="B10" s="21" t="s">
        <v>296</v>
      </c>
      <c r="C10" s="199">
        <v>659.6</v>
      </c>
      <c r="D10" s="196">
        <v>417.1</v>
      </c>
      <c r="E10" s="196">
        <v>680.2</v>
      </c>
      <c r="F10" s="196">
        <v>43.6</v>
      </c>
      <c r="G10" s="197">
        <v>46.1</v>
      </c>
    </row>
    <row r="11" spans="1:7" ht="12.75">
      <c r="A11" s="21">
        <v>1996</v>
      </c>
      <c r="B11" s="21" t="s">
        <v>296</v>
      </c>
      <c r="C11" s="199">
        <v>688.6</v>
      </c>
      <c r="D11" s="196">
        <v>385.4</v>
      </c>
      <c r="E11" s="196">
        <v>631.1</v>
      </c>
      <c r="F11" s="196">
        <v>42.2</v>
      </c>
      <c r="G11" s="197">
        <v>44.4</v>
      </c>
    </row>
    <row r="12" spans="1:7" ht="12.75">
      <c r="A12" s="21">
        <v>1997</v>
      </c>
      <c r="B12" s="21" t="s">
        <v>296</v>
      </c>
      <c r="C12" s="199">
        <v>719.3</v>
      </c>
      <c r="D12" s="196">
        <v>402.3</v>
      </c>
      <c r="E12" s="196">
        <v>577.3</v>
      </c>
      <c r="F12" s="196">
        <v>28.3</v>
      </c>
      <c r="G12" s="197">
        <v>41.1</v>
      </c>
    </row>
    <row r="13" spans="1:7" ht="12.75">
      <c r="A13" s="21">
        <v>1998</v>
      </c>
      <c r="B13" s="21">
        <v>987.2</v>
      </c>
      <c r="C13" s="199">
        <v>883.5</v>
      </c>
      <c r="D13" s="196">
        <v>409.5</v>
      </c>
      <c r="E13" s="196">
        <v>667.5</v>
      </c>
      <c r="F13" s="196">
        <v>24</v>
      </c>
      <c r="G13" s="197">
        <v>41.8</v>
      </c>
    </row>
    <row r="14" spans="1:7" ht="12.75">
      <c r="A14" s="21">
        <v>1999</v>
      </c>
      <c r="B14" s="243">
        <v>2558.6</v>
      </c>
      <c r="C14" s="240">
        <v>1036.1</v>
      </c>
      <c r="D14" s="237">
        <v>288.7</v>
      </c>
      <c r="E14" s="237">
        <v>629</v>
      </c>
      <c r="F14" s="237">
        <v>27.2</v>
      </c>
      <c r="G14" s="238">
        <v>30</v>
      </c>
    </row>
    <row r="15" spans="1:7" ht="12.75">
      <c r="A15" s="21">
        <v>2000</v>
      </c>
      <c r="B15" s="243">
        <v>1676.1</v>
      </c>
      <c r="C15" s="240">
        <v>1229.2</v>
      </c>
      <c r="D15" s="237">
        <v>273.7</v>
      </c>
      <c r="E15" s="237">
        <v>546.1</v>
      </c>
      <c r="F15" s="237">
        <v>30.7</v>
      </c>
      <c r="G15" s="238">
        <v>28.6</v>
      </c>
    </row>
    <row r="16" spans="1:7" ht="13.5" thickBot="1">
      <c r="A16" s="34" t="s">
        <v>62</v>
      </c>
      <c r="B16" s="34"/>
      <c r="C16" s="147"/>
      <c r="D16" s="30" t="s">
        <v>62</v>
      </c>
      <c r="E16" s="30" t="s">
        <v>62</v>
      </c>
      <c r="F16" s="30" t="s">
        <v>62</v>
      </c>
      <c r="G16" s="31" t="s">
        <v>62</v>
      </c>
    </row>
  </sheetData>
  <mergeCells count="4">
    <mergeCell ref="A1:G1"/>
    <mergeCell ref="A2:G2"/>
    <mergeCell ref="A3:G3"/>
    <mergeCell ref="A4:G4"/>
  </mergeCells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portrait" r:id="rId1"/>
  <headerFooter alignWithMargins="0">
    <oddFooter>&amp;CAnuario Estadístico 2000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A1">
      <pane xSplit="9270" topLeftCell="G1" activePane="topLeft" state="split"/>
      <selection pane="topLeft" activeCell="D8" sqref="D8"/>
      <selection pane="topRight" activeCell="B8" sqref="B8:B9"/>
    </sheetView>
  </sheetViews>
  <sheetFormatPr defaultColWidth="9.140625" defaultRowHeight="12.75"/>
  <cols>
    <col min="1" max="1" width="11.421875" style="0" customWidth="1"/>
    <col min="2" max="2" width="17.00390625" style="0" customWidth="1"/>
    <col min="3" max="3" width="13.00390625" style="0" customWidth="1"/>
    <col min="4" max="4" width="17.8515625" style="0" customWidth="1"/>
    <col min="5" max="16384" width="11.421875" style="0" customWidth="1"/>
  </cols>
  <sheetData>
    <row r="1" spans="1:7" ht="12.75">
      <c r="A1" s="427" t="s">
        <v>373</v>
      </c>
      <c r="B1" s="427"/>
      <c r="C1" s="427"/>
      <c r="D1" s="427"/>
      <c r="E1" s="44"/>
      <c r="F1" s="44"/>
      <c r="G1" s="44"/>
    </row>
    <row r="2" spans="1:7" ht="12.75">
      <c r="A2" s="1" t="s">
        <v>295</v>
      </c>
      <c r="B2" s="1"/>
      <c r="C2" s="1"/>
      <c r="D2" s="1"/>
      <c r="E2" s="44"/>
      <c r="F2" s="44"/>
      <c r="G2" s="44"/>
    </row>
    <row r="3" spans="1:7" ht="12.75">
      <c r="A3" s="1" t="s">
        <v>490</v>
      </c>
      <c r="B3" s="1"/>
      <c r="C3" s="1"/>
      <c r="D3" s="1"/>
      <c r="E3" s="44"/>
      <c r="F3" s="44"/>
      <c r="G3" s="44"/>
    </row>
    <row r="4" spans="1:7" ht="12.75">
      <c r="A4" s="1" t="s">
        <v>441</v>
      </c>
      <c r="B4" s="1"/>
      <c r="C4" s="1"/>
      <c r="D4" s="1"/>
      <c r="E4" s="44"/>
      <c r="F4" s="44"/>
      <c r="G4" s="44"/>
    </row>
    <row r="5" spans="1:7" ht="12.75">
      <c r="A5" s="1"/>
      <c r="B5" s="1"/>
      <c r="C5" s="1"/>
      <c r="D5" s="1"/>
      <c r="E5" s="44"/>
      <c r="F5" s="44"/>
      <c r="G5" s="44"/>
    </row>
    <row r="6" spans="1:7" ht="13.5" thickBot="1">
      <c r="A6" s="1"/>
      <c r="B6" s="1"/>
      <c r="C6" s="1"/>
      <c r="D6" s="1"/>
      <c r="E6" s="44"/>
      <c r="F6" s="44"/>
      <c r="G6" s="44"/>
    </row>
    <row r="7" spans="1:7" ht="12.75">
      <c r="A7" s="26" t="s">
        <v>62</v>
      </c>
      <c r="B7" s="27" t="s">
        <v>508</v>
      </c>
      <c r="C7" s="27" t="s">
        <v>509</v>
      </c>
      <c r="D7" s="28" t="s">
        <v>510</v>
      </c>
      <c r="E7" s="44"/>
      <c r="F7" s="44"/>
      <c r="G7" s="44"/>
    </row>
    <row r="8" spans="1:7" ht="12.75">
      <c r="A8" s="7" t="s">
        <v>135</v>
      </c>
      <c r="B8" s="8" t="s">
        <v>507</v>
      </c>
      <c r="C8" s="8" t="s">
        <v>153</v>
      </c>
      <c r="D8" s="33" t="s">
        <v>511</v>
      </c>
      <c r="E8" s="44"/>
      <c r="F8" s="44"/>
      <c r="G8" s="44"/>
    </row>
    <row r="9" spans="1:7" ht="13.5" thickBot="1">
      <c r="A9" s="29"/>
      <c r="B9" s="11"/>
      <c r="C9" s="11"/>
      <c r="D9" s="17"/>
      <c r="E9" s="44"/>
      <c r="F9" s="44"/>
      <c r="G9" s="44"/>
    </row>
    <row r="10" spans="1:7" ht="12.75">
      <c r="A10" s="21" t="s">
        <v>62</v>
      </c>
      <c r="B10" s="312" t="s">
        <v>62</v>
      </c>
      <c r="C10" s="27" t="s">
        <v>62</v>
      </c>
      <c r="D10" s="28" t="s">
        <v>62</v>
      </c>
      <c r="E10" s="44"/>
      <c r="F10" s="44"/>
      <c r="G10" s="44"/>
    </row>
    <row r="11" spans="1:7" ht="12.75">
      <c r="A11" s="21">
        <v>1995</v>
      </c>
      <c r="B11" s="313">
        <v>3475.9</v>
      </c>
      <c r="C11" s="199">
        <v>659.6</v>
      </c>
      <c r="D11" s="63">
        <f aca="true" t="shared" si="0" ref="D11:D16">+C11/B11*100</f>
        <v>18.976380218073015</v>
      </c>
      <c r="E11" s="44"/>
      <c r="F11" s="44"/>
      <c r="G11" s="44"/>
    </row>
    <row r="12" spans="1:7" ht="12.75">
      <c r="A12" s="21">
        <v>1996</v>
      </c>
      <c r="B12" s="314">
        <v>3758.4</v>
      </c>
      <c r="C12" s="199">
        <v>688.6</v>
      </c>
      <c r="D12" s="63">
        <f t="shared" si="0"/>
        <v>18.321626223925076</v>
      </c>
      <c r="E12" s="44"/>
      <c r="F12" s="44"/>
      <c r="G12" s="44"/>
    </row>
    <row r="13" spans="1:7" ht="12.75">
      <c r="A13" s="21">
        <v>1997</v>
      </c>
      <c r="B13" s="314">
        <v>4205.5</v>
      </c>
      <c r="C13" s="199">
        <v>719.3</v>
      </c>
      <c r="D13" s="63">
        <f t="shared" si="0"/>
        <v>17.103792652478898</v>
      </c>
      <c r="E13" s="44"/>
      <c r="F13" s="44"/>
      <c r="G13" s="44"/>
    </row>
    <row r="14" spans="1:7" ht="12.75">
      <c r="A14" s="21">
        <v>1998</v>
      </c>
      <c r="B14" s="314">
        <v>5525.6</v>
      </c>
      <c r="C14" s="199">
        <v>883.5</v>
      </c>
      <c r="D14" s="63">
        <f t="shared" si="0"/>
        <v>15.989213841030836</v>
      </c>
      <c r="E14" s="44"/>
      <c r="F14" s="44"/>
      <c r="G14" s="44"/>
    </row>
    <row r="15" spans="1:7" ht="12.75">
      <c r="A15" s="21">
        <v>1999</v>
      </c>
      <c r="B15" s="244">
        <v>6640.8</v>
      </c>
      <c r="C15" s="240">
        <v>1036.1</v>
      </c>
      <c r="D15" s="63">
        <f t="shared" si="0"/>
        <v>15.602035899289241</v>
      </c>
      <c r="E15" s="44"/>
      <c r="F15" s="44"/>
      <c r="G15" s="44"/>
    </row>
    <row r="16" spans="1:7" ht="12.75">
      <c r="A16" s="146">
        <v>2000</v>
      </c>
      <c r="B16" s="244">
        <v>5849.7</v>
      </c>
      <c r="C16" s="240">
        <v>1229.2</v>
      </c>
      <c r="D16" s="63">
        <f t="shared" si="0"/>
        <v>21.013043403935246</v>
      </c>
      <c r="E16" s="44"/>
      <c r="F16" s="44"/>
      <c r="G16" s="44"/>
    </row>
    <row r="17" spans="1:7" ht="12.75">
      <c r="A17" s="178"/>
      <c r="B17" s="178"/>
      <c r="C17" s="58"/>
      <c r="D17" s="179"/>
      <c r="E17" s="44"/>
      <c r="F17" s="44"/>
      <c r="G17" s="44"/>
    </row>
    <row r="18" spans="1:7" ht="13.5" thickBot="1">
      <c r="A18" s="34"/>
      <c r="B18" s="13"/>
      <c r="C18" s="10"/>
      <c r="D18" s="14"/>
      <c r="E18" s="44"/>
      <c r="F18" s="44"/>
      <c r="G18" s="44"/>
    </row>
    <row r="19" spans="1:7" ht="12.75">
      <c r="A19" s="8"/>
      <c r="B19" s="11"/>
      <c r="C19" s="11"/>
      <c r="D19" s="11"/>
      <c r="E19" s="44"/>
      <c r="F19" s="44"/>
      <c r="G19" s="44"/>
    </row>
    <row r="20" spans="1:7" ht="12.75">
      <c r="A20" s="69"/>
      <c r="B20" s="18"/>
      <c r="C20" s="18"/>
      <c r="D20" s="18"/>
      <c r="E20" s="44"/>
      <c r="F20" s="44"/>
      <c r="G20" s="44"/>
    </row>
    <row r="21" spans="1:7" ht="12.75">
      <c r="A21" s="18"/>
      <c r="B21" s="18"/>
      <c r="C21" s="18"/>
      <c r="D21" s="18"/>
      <c r="E21" s="44"/>
      <c r="F21" s="44"/>
      <c r="G21" s="44"/>
    </row>
    <row r="22" spans="1:7" ht="12.75">
      <c r="A22" s="18"/>
      <c r="B22" s="18"/>
      <c r="C22" s="18"/>
      <c r="D22" s="18"/>
      <c r="E22" s="44"/>
      <c r="F22" s="44"/>
      <c r="G22" s="44"/>
    </row>
    <row r="23" spans="1:7" ht="12.75">
      <c r="A23" s="18"/>
      <c r="B23" s="18"/>
      <c r="C23" s="18"/>
      <c r="D23" s="18"/>
      <c r="E23" s="44"/>
      <c r="F23" s="44"/>
      <c r="G23" s="44"/>
    </row>
    <row r="24" spans="1:7" ht="12.75">
      <c r="A24" s="69" t="s">
        <v>154</v>
      </c>
      <c r="B24" s="18"/>
      <c r="C24" s="18"/>
      <c r="D24" s="18"/>
      <c r="E24" s="44"/>
      <c r="F24" s="44"/>
      <c r="G24" s="44"/>
    </row>
    <row r="25" spans="1:7" ht="12.75">
      <c r="A25" s="18" t="s">
        <v>155</v>
      </c>
      <c r="B25" s="18"/>
      <c r="C25" s="18"/>
      <c r="D25" s="18"/>
      <c r="E25" s="44"/>
      <c r="F25" s="44"/>
      <c r="G25" s="44"/>
    </row>
    <row r="26" spans="1:7" ht="12.75">
      <c r="A26" s="18" t="s">
        <v>156</v>
      </c>
      <c r="B26" s="18"/>
      <c r="C26" s="18"/>
      <c r="D26" s="18"/>
      <c r="E26" s="44"/>
      <c r="F26" s="44"/>
      <c r="G26" s="44"/>
    </row>
    <row r="27" spans="1:7" ht="12.75">
      <c r="A27" s="18"/>
      <c r="B27" s="18"/>
      <c r="C27" s="18"/>
      <c r="D27" s="18"/>
      <c r="E27" s="44"/>
      <c r="F27" s="44"/>
      <c r="G27" s="44"/>
    </row>
    <row r="28" spans="1:7" ht="12.75">
      <c r="A28" s="18" t="s">
        <v>491</v>
      </c>
      <c r="B28" s="18"/>
      <c r="C28" s="18"/>
      <c r="D28" s="18"/>
      <c r="E28" s="44"/>
      <c r="F28" s="44"/>
      <c r="G28" s="44"/>
    </row>
    <row r="29" spans="1:7" ht="12.75">
      <c r="A29" s="18" t="s">
        <v>157</v>
      </c>
      <c r="B29" s="18"/>
      <c r="C29" s="18"/>
      <c r="D29" s="18"/>
      <c r="E29" s="44"/>
      <c r="F29" s="44"/>
      <c r="G29" s="44"/>
    </row>
    <row r="30" spans="1:7" ht="12.75">
      <c r="A30" s="18" t="s">
        <v>158</v>
      </c>
      <c r="B30" s="18"/>
      <c r="C30" s="18"/>
      <c r="D30" s="18"/>
      <c r="E30" s="44"/>
      <c r="F30" s="44"/>
      <c r="G30" s="44"/>
    </row>
    <row r="31" spans="1:7" ht="12.75">
      <c r="A31" s="18"/>
      <c r="B31" s="18"/>
      <c r="C31" s="18"/>
      <c r="D31" s="18"/>
      <c r="E31" s="44"/>
      <c r="F31" s="44"/>
      <c r="G31" s="44"/>
    </row>
    <row r="32" spans="1:7" ht="12.75">
      <c r="A32" s="44"/>
      <c r="B32" s="44"/>
      <c r="C32" s="44"/>
      <c r="D32" s="44"/>
      <c r="E32" s="44"/>
      <c r="F32" s="44"/>
      <c r="G32" s="44"/>
    </row>
    <row r="33" spans="1:7" ht="12.75">
      <c r="A33" s="44"/>
      <c r="B33" s="44"/>
      <c r="C33" s="44"/>
      <c r="D33" s="44"/>
      <c r="E33" s="44"/>
      <c r="F33" s="44"/>
      <c r="G33" s="44"/>
    </row>
    <row r="34" spans="1:7" ht="12.75">
      <c r="A34" s="44"/>
      <c r="B34" s="44"/>
      <c r="C34" s="44"/>
      <c r="D34" s="44"/>
      <c r="E34" s="44"/>
      <c r="F34" s="44"/>
      <c r="G34" s="44"/>
    </row>
    <row r="35" spans="1:7" ht="12.75">
      <c r="A35" s="44"/>
      <c r="B35" s="44"/>
      <c r="C35" s="44"/>
      <c r="D35" s="44"/>
      <c r="E35" s="44"/>
      <c r="F35" s="44"/>
      <c r="G35" s="44"/>
    </row>
    <row r="36" spans="1:7" ht="12.75">
      <c r="A36" s="44"/>
      <c r="B36" s="44"/>
      <c r="C36" s="44"/>
      <c r="D36" s="44"/>
      <c r="E36" s="44"/>
      <c r="F36" s="44"/>
      <c r="G36" s="44"/>
    </row>
    <row r="37" spans="1:7" ht="12.75">
      <c r="A37" s="44"/>
      <c r="B37" s="44"/>
      <c r="C37" s="44"/>
      <c r="D37" s="44"/>
      <c r="E37" s="44"/>
      <c r="F37" s="44"/>
      <c r="G37" s="44"/>
    </row>
    <row r="38" spans="1:7" ht="12.75">
      <c r="A38" s="44"/>
      <c r="B38" s="44"/>
      <c r="C38" s="44"/>
      <c r="D38" s="44"/>
      <c r="E38" s="44"/>
      <c r="F38" s="44"/>
      <c r="G38" s="44"/>
    </row>
    <row r="39" spans="1:7" ht="12.75">
      <c r="A39" s="44"/>
      <c r="B39" s="44"/>
      <c r="C39" s="44"/>
      <c r="D39" s="44"/>
      <c r="E39" s="44"/>
      <c r="F39" s="44"/>
      <c r="G39" s="44"/>
    </row>
    <row r="40" spans="1:7" ht="12.75">
      <c r="A40" s="44"/>
      <c r="B40" s="44"/>
      <c r="C40" s="44"/>
      <c r="D40" s="44"/>
      <c r="E40" s="44"/>
      <c r="F40" s="44"/>
      <c r="G40" s="44"/>
    </row>
    <row r="41" spans="1:7" ht="12.75">
      <c r="A41" s="44"/>
      <c r="B41" s="44"/>
      <c r="C41" s="44"/>
      <c r="D41" s="44"/>
      <c r="E41" s="44"/>
      <c r="F41" s="44"/>
      <c r="G41" s="44"/>
    </row>
    <row r="42" spans="1:7" ht="12.75">
      <c r="A42" s="44"/>
      <c r="B42" s="44"/>
      <c r="C42" s="44"/>
      <c r="D42" s="44"/>
      <c r="E42" s="44"/>
      <c r="F42" s="44"/>
      <c r="G42" s="44"/>
    </row>
    <row r="43" spans="1:7" ht="12.75">
      <c r="A43" s="44"/>
      <c r="B43" s="44"/>
      <c r="C43" s="44"/>
      <c r="D43" s="44"/>
      <c r="E43" s="44"/>
      <c r="F43" s="44"/>
      <c r="G43" s="44"/>
    </row>
    <row r="44" spans="1:7" ht="12.75">
      <c r="A44" s="44"/>
      <c r="B44" s="44"/>
      <c r="C44" s="44"/>
      <c r="D44" s="44"/>
      <c r="E44" s="44"/>
      <c r="F44" s="44"/>
      <c r="G44" s="44"/>
    </row>
    <row r="45" spans="1:7" ht="12.75">
      <c r="A45" s="44"/>
      <c r="B45" s="44"/>
      <c r="C45" s="44"/>
      <c r="D45" s="44"/>
      <c r="E45" s="44"/>
      <c r="F45" s="44"/>
      <c r="G45" s="44"/>
    </row>
    <row r="46" spans="1:7" ht="12.75">
      <c r="A46" s="44"/>
      <c r="B46" s="44"/>
      <c r="C46" s="44"/>
      <c r="D46" s="44"/>
      <c r="E46" s="44"/>
      <c r="F46" s="44"/>
      <c r="G46" s="44"/>
    </row>
    <row r="47" spans="1:7" ht="12.75">
      <c r="A47" s="44"/>
      <c r="B47" s="44"/>
      <c r="C47" s="44"/>
      <c r="D47" s="44"/>
      <c r="E47" s="44"/>
      <c r="F47" s="44"/>
      <c r="G47" s="44"/>
    </row>
    <row r="48" spans="1:7" ht="12.75">
      <c r="A48" s="44"/>
      <c r="B48" s="44"/>
      <c r="C48" s="44"/>
      <c r="D48" s="44"/>
      <c r="E48" s="44"/>
      <c r="F48" s="44"/>
      <c r="G48" s="44"/>
    </row>
    <row r="49" spans="1:7" ht="12.75">
      <c r="A49" s="44"/>
      <c r="B49" s="44"/>
      <c r="C49" s="44"/>
      <c r="D49" s="44"/>
      <c r="E49" s="44"/>
      <c r="F49" s="44"/>
      <c r="G49" s="44"/>
    </row>
    <row r="50" spans="1:7" ht="12.75">
      <c r="A50" s="44"/>
      <c r="B50" s="44"/>
      <c r="C50" s="44"/>
      <c r="D50" s="44"/>
      <c r="E50" s="44"/>
      <c r="F50" s="44"/>
      <c r="G50" s="44"/>
    </row>
    <row r="51" spans="1:7" ht="12.75">
      <c r="A51" s="44"/>
      <c r="B51" s="44"/>
      <c r="C51" s="44"/>
      <c r="D51" s="44"/>
      <c r="E51" s="44"/>
      <c r="F51" s="44"/>
      <c r="G51" s="44"/>
    </row>
    <row r="52" spans="1:7" ht="12.75">
      <c r="A52" s="44"/>
      <c r="B52" s="44"/>
      <c r="C52" s="44"/>
      <c r="D52" s="44"/>
      <c r="E52" s="44"/>
      <c r="F52" s="44"/>
      <c r="G52" s="44"/>
    </row>
    <row r="53" spans="1:7" ht="12.75">
      <c r="A53" s="44"/>
      <c r="B53" s="44"/>
      <c r="C53" s="44"/>
      <c r="D53" s="44"/>
      <c r="E53" s="44"/>
      <c r="F53" s="44"/>
      <c r="G53" s="44"/>
    </row>
    <row r="54" spans="1:7" ht="12.75">
      <c r="A54" s="44"/>
      <c r="B54" s="44"/>
      <c r="C54" s="44"/>
      <c r="D54" s="44"/>
      <c r="E54" s="44"/>
      <c r="F54" s="44"/>
      <c r="G54" s="44"/>
    </row>
    <row r="55" spans="1:7" ht="12.75">
      <c r="A55" s="44"/>
      <c r="B55" s="44"/>
      <c r="C55" s="44"/>
      <c r="D55" s="44"/>
      <c r="E55" s="44"/>
      <c r="F55" s="44"/>
      <c r="G55" s="44"/>
    </row>
    <row r="56" spans="1:7" ht="12.75">
      <c r="A56" s="44"/>
      <c r="B56" s="44"/>
      <c r="C56" s="44"/>
      <c r="D56" s="44"/>
      <c r="E56" s="44"/>
      <c r="F56" s="44"/>
      <c r="G56" s="44"/>
    </row>
    <row r="57" spans="5:7" ht="12.75">
      <c r="E57" s="44"/>
      <c r="F57" s="44"/>
      <c r="G57" s="44"/>
    </row>
  </sheetData>
  <mergeCells count="1">
    <mergeCell ref="A1:D1"/>
  </mergeCells>
  <printOptions horizontalCentered="1" verticalCentered="1"/>
  <pageMargins left="0.3937007874015748" right="0.3937007874015748" top="0.03937007874015748" bottom="0.3937007874015748" header="0.5118110236220472" footer="0.5511811023622047"/>
  <pageSetup fitToHeight="1" fitToWidth="1" horizontalDpi="180" verticalDpi="180" orientation="portrait" r:id="rId1"/>
  <headerFooter alignWithMargins="0">
    <oddFooter>&amp;CAnuario Estadístico 2000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3"/>
  <sheetViews>
    <sheetView showGridLines="0" workbookViewId="0" topLeftCell="A1">
      <selection activeCell="B24" sqref="B24"/>
    </sheetView>
  </sheetViews>
  <sheetFormatPr defaultColWidth="9.140625" defaultRowHeight="12.75"/>
  <cols>
    <col min="1" max="2" width="11.421875" style="0" customWidth="1"/>
    <col min="3" max="3" width="14.57421875" style="0" customWidth="1"/>
    <col min="4" max="4" width="18.57421875" style="0" customWidth="1"/>
    <col min="5" max="5" width="12.00390625" style="0" customWidth="1"/>
    <col min="6" max="16384" width="11.421875" style="0" customWidth="1"/>
  </cols>
  <sheetData>
    <row r="1" spans="2:7" ht="12.75">
      <c r="B1" s="1" t="s">
        <v>293</v>
      </c>
      <c r="C1" s="2"/>
      <c r="D1" s="2"/>
      <c r="E1" s="2"/>
      <c r="F1" s="18"/>
      <c r="G1" s="44"/>
    </row>
    <row r="2" spans="2:7" ht="12.75">
      <c r="B2" s="1" t="s">
        <v>400</v>
      </c>
      <c r="C2" s="2"/>
      <c r="D2" s="2"/>
      <c r="E2" s="2"/>
      <c r="F2" s="18"/>
      <c r="G2" s="44"/>
    </row>
    <row r="3" spans="2:7" ht="13.5" thickBot="1">
      <c r="B3" s="2"/>
      <c r="C3" s="2"/>
      <c r="D3" s="2"/>
      <c r="E3" s="2"/>
      <c r="F3" s="18"/>
      <c r="G3" s="44"/>
    </row>
    <row r="4" spans="2:7" ht="12.75">
      <c r="B4" s="26"/>
      <c r="C4" s="326" t="s">
        <v>159</v>
      </c>
      <c r="D4" s="326" t="s">
        <v>160</v>
      </c>
      <c r="E4" s="327"/>
      <c r="F4" s="18"/>
      <c r="G4" s="44"/>
    </row>
    <row r="5" spans="2:7" ht="12.75">
      <c r="B5" s="7" t="s">
        <v>135</v>
      </c>
      <c r="C5" s="328" t="s">
        <v>139</v>
      </c>
      <c r="D5" s="328" t="s">
        <v>161</v>
      </c>
      <c r="E5" s="329" t="s">
        <v>162</v>
      </c>
      <c r="F5" s="18"/>
      <c r="G5" s="44"/>
    </row>
    <row r="6" spans="2:7" ht="13.5" thickBot="1">
      <c r="B6" s="7"/>
      <c r="C6" s="328" t="s">
        <v>163</v>
      </c>
      <c r="D6" s="328" t="s">
        <v>164</v>
      </c>
      <c r="E6" s="329"/>
      <c r="F6" s="18"/>
      <c r="G6" s="44"/>
    </row>
    <row r="7" spans="2:7" ht="12.75">
      <c r="B7" s="26"/>
      <c r="C7" s="54"/>
      <c r="D7" s="54"/>
      <c r="E7" s="55"/>
      <c r="F7" s="18"/>
      <c r="G7" s="44"/>
    </row>
    <row r="8" spans="2:7" ht="12.75">
      <c r="B8" s="7">
        <v>1991</v>
      </c>
      <c r="C8" s="62">
        <v>504649</v>
      </c>
      <c r="D8" s="62">
        <v>188604</v>
      </c>
      <c r="E8" s="64">
        <f aca="true" t="shared" si="0" ref="E8:E15">C8-D8</f>
        <v>316045</v>
      </c>
      <c r="F8" s="18"/>
      <c r="G8" s="44"/>
    </row>
    <row r="9" spans="2:7" ht="12.75">
      <c r="B9" s="7">
        <v>1992</v>
      </c>
      <c r="C9" s="62">
        <v>610591</v>
      </c>
      <c r="D9" s="62">
        <v>239340</v>
      </c>
      <c r="E9" s="64">
        <f t="shared" si="0"/>
        <v>371251</v>
      </c>
      <c r="F9" s="18"/>
      <c r="G9" s="44"/>
    </row>
    <row r="10" spans="2:7" ht="12.75">
      <c r="B10" s="7">
        <v>1993</v>
      </c>
      <c r="C10" s="62">
        <v>684005</v>
      </c>
      <c r="D10" s="62">
        <v>259578</v>
      </c>
      <c r="E10" s="64">
        <f t="shared" si="0"/>
        <v>424427</v>
      </c>
      <c r="F10" s="18"/>
      <c r="G10" s="44"/>
    </row>
    <row r="11" spans="2:7" ht="12.75">
      <c r="B11" s="7">
        <v>1994</v>
      </c>
      <c r="C11" s="62">
        <v>761448</v>
      </c>
      <c r="D11" s="62">
        <v>267969</v>
      </c>
      <c r="E11" s="64">
        <f t="shared" si="0"/>
        <v>493479</v>
      </c>
      <c r="F11" s="18"/>
      <c r="G11" s="44"/>
    </row>
    <row r="12" spans="2:7" ht="12.75">
      <c r="B12" s="7">
        <v>1995</v>
      </c>
      <c r="C12" s="62">
        <v>784610</v>
      </c>
      <c r="D12" s="62">
        <v>273369</v>
      </c>
      <c r="E12" s="64">
        <f t="shared" si="0"/>
        <v>511241</v>
      </c>
      <c r="F12" s="18"/>
      <c r="G12" s="44"/>
    </row>
    <row r="13" spans="2:7" ht="12.75">
      <c r="B13" s="7">
        <v>1996</v>
      </c>
      <c r="C13" s="62">
        <v>781127</v>
      </c>
      <c r="D13" s="62">
        <v>283447</v>
      </c>
      <c r="E13" s="64">
        <f t="shared" si="0"/>
        <v>497680</v>
      </c>
      <c r="F13" s="18"/>
      <c r="G13" s="44"/>
    </row>
    <row r="14" spans="2:7" ht="12.75">
      <c r="B14" s="7">
        <v>1997</v>
      </c>
      <c r="C14" s="62">
        <v>811490</v>
      </c>
      <c r="D14" s="62">
        <v>288490</v>
      </c>
      <c r="E14" s="64">
        <f t="shared" si="0"/>
        <v>523000</v>
      </c>
      <c r="F14" s="18"/>
      <c r="G14" s="44"/>
    </row>
    <row r="15" spans="2:7" ht="12.75">
      <c r="B15" s="7">
        <v>1998</v>
      </c>
      <c r="C15" s="62">
        <v>942853</v>
      </c>
      <c r="D15" s="62">
        <v>329630</v>
      </c>
      <c r="E15" s="64">
        <f t="shared" si="0"/>
        <v>613223</v>
      </c>
      <c r="F15" s="18"/>
      <c r="G15" s="44"/>
    </row>
    <row r="16" spans="2:7" ht="12.75">
      <c r="B16" s="7">
        <v>1999</v>
      </c>
      <c r="C16" s="232">
        <v>1031585</v>
      </c>
      <c r="D16" s="232">
        <v>352682</v>
      </c>
      <c r="E16" s="189">
        <f>+C16-D16</f>
        <v>678903</v>
      </c>
      <c r="F16" s="18"/>
      <c r="G16" s="44"/>
    </row>
    <row r="17" spans="2:7" ht="12.75">
      <c r="B17" s="110">
        <v>2000</v>
      </c>
      <c r="C17" s="232">
        <v>1088075</v>
      </c>
      <c r="D17" s="232">
        <v>381445</v>
      </c>
      <c r="E17" s="189">
        <f>+C17-D17</f>
        <v>706630</v>
      </c>
      <c r="F17" s="18"/>
      <c r="G17" s="44"/>
    </row>
    <row r="18" spans="2:7" ht="13.5" thickBot="1">
      <c r="B18" s="29"/>
      <c r="C18" s="235"/>
      <c r="D18" s="235"/>
      <c r="E18" s="236"/>
      <c r="F18" s="18"/>
      <c r="G18" s="44"/>
    </row>
    <row r="19" spans="2:7" ht="12.75">
      <c r="B19" s="8"/>
      <c r="C19" s="62"/>
      <c r="D19" s="62"/>
      <c r="E19" s="62"/>
      <c r="F19" s="18"/>
      <c r="G19" s="44"/>
    </row>
    <row r="20" spans="6:7" ht="12.75">
      <c r="F20" s="18"/>
      <c r="G20" s="44"/>
    </row>
    <row r="21" spans="6:7" ht="12.75">
      <c r="F21" s="18"/>
      <c r="G21" s="44"/>
    </row>
    <row r="22" spans="6:7" ht="12.75">
      <c r="F22" s="18"/>
      <c r="G22" s="44"/>
    </row>
    <row r="23" spans="2:7" ht="12.75">
      <c r="B23" s="8"/>
      <c r="C23" s="62"/>
      <c r="D23" s="62"/>
      <c r="E23" s="62"/>
      <c r="F23" s="18"/>
      <c r="G23" s="44"/>
    </row>
    <row r="24" spans="6:7" ht="12.75">
      <c r="F24" s="18"/>
      <c r="G24" s="44"/>
    </row>
    <row r="25" spans="2:7" ht="12.75">
      <c r="B25" s="8"/>
      <c r="C25" s="82"/>
      <c r="D25" s="82"/>
      <c r="E25" s="82"/>
      <c r="F25" s="18"/>
      <c r="G25" s="44"/>
    </row>
    <row r="26" spans="2:7" ht="12.75">
      <c r="B26" s="8"/>
      <c r="C26" s="82"/>
      <c r="D26" s="82"/>
      <c r="E26" s="82"/>
      <c r="F26" s="18"/>
      <c r="G26" s="44"/>
    </row>
    <row r="27" spans="2:7" ht="12.75">
      <c r="B27" s="18"/>
      <c r="C27" s="18"/>
      <c r="D27" s="18"/>
      <c r="E27" s="18"/>
      <c r="F27" s="18"/>
      <c r="G27" s="44"/>
    </row>
    <row r="28" spans="2:7" ht="12.75">
      <c r="B28" s="1" t="s">
        <v>287</v>
      </c>
      <c r="C28" s="2"/>
      <c r="D28" s="2"/>
      <c r="E28" s="2"/>
      <c r="F28" s="18"/>
      <c r="G28" s="44"/>
    </row>
    <row r="29" spans="2:7" ht="12.75">
      <c r="B29" s="1" t="s">
        <v>165</v>
      </c>
      <c r="C29" s="2"/>
      <c r="D29" s="2"/>
      <c r="E29" s="2"/>
      <c r="F29" s="18"/>
      <c r="G29" s="44"/>
    </row>
    <row r="30" spans="2:7" ht="12.75">
      <c r="B30" s="1" t="s">
        <v>399</v>
      </c>
      <c r="C30" s="1"/>
      <c r="D30" s="1"/>
      <c r="E30" s="1"/>
      <c r="F30" s="18"/>
      <c r="G30" s="44"/>
    </row>
    <row r="31" spans="2:7" ht="12.75">
      <c r="B31" s="427" t="s">
        <v>440</v>
      </c>
      <c r="C31" s="427"/>
      <c r="D31" s="427"/>
      <c r="E31" s="427"/>
      <c r="F31" s="18"/>
      <c r="G31" s="44"/>
    </row>
    <row r="32" spans="2:7" ht="13.5" thickBot="1">
      <c r="B32" s="119"/>
      <c r="C32" s="119"/>
      <c r="D32" s="119"/>
      <c r="E32" s="119"/>
      <c r="F32" s="18"/>
      <c r="G32" s="44"/>
    </row>
    <row r="33" spans="2:7" ht="12.75">
      <c r="B33" s="26"/>
      <c r="C33" s="5"/>
      <c r="D33" s="5"/>
      <c r="E33" s="56"/>
      <c r="F33" s="18"/>
      <c r="G33" s="44"/>
    </row>
    <row r="34" spans="2:7" ht="12.75">
      <c r="B34" s="7" t="s">
        <v>135</v>
      </c>
      <c r="C34" s="328" t="s">
        <v>166</v>
      </c>
      <c r="D34" s="328" t="s">
        <v>167</v>
      </c>
      <c r="E34" s="329" t="s">
        <v>168</v>
      </c>
      <c r="F34" s="18"/>
      <c r="G34" s="44"/>
    </row>
    <row r="35" spans="2:7" ht="13.5" thickBot="1">
      <c r="B35" s="29"/>
      <c r="C35" s="11"/>
      <c r="D35" s="11"/>
      <c r="E35" s="17"/>
      <c r="F35" s="18"/>
      <c r="G35" s="44"/>
    </row>
    <row r="36" spans="2:7" ht="12.75">
      <c r="B36" s="32"/>
      <c r="C36" s="59"/>
      <c r="D36" s="5"/>
      <c r="E36" s="56"/>
      <c r="F36" s="18"/>
      <c r="G36" s="44"/>
    </row>
    <row r="37" spans="2:7" ht="12.75">
      <c r="B37" s="21">
        <v>1991</v>
      </c>
      <c r="C37" s="145">
        <v>330.6</v>
      </c>
      <c r="D37" s="67">
        <v>149.1</v>
      </c>
      <c r="E37" s="63">
        <f aca="true" t="shared" si="1" ref="E37:E46">C37-D37</f>
        <v>181.50000000000003</v>
      </c>
      <c r="F37" s="18"/>
      <c r="G37" s="44"/>
    </row>
    <row r="38" spans="2:7" ht="12.75">
      <c r="B38" s="21">
        <v>1992</v>
      </c>
      <c r="C38" s="145">
        <v>431.1</v>
      </c>
      <c r="D38" s="67">
        <v>223.3</v>
      </c>
      <c r="E38" s="63">
        <f t="shared" si="1"/>
        <v>207.8</v>
      </c>
      <c r="F38" s="18"/>
      <c r="G38" s="44"/>
    </row>
    <row r="39" spans="2:7" ht="12.75">
      <c r="B39" s="21">
        <v>1993</v>
      </c>
      <c r="C39" s="145">
        <v>577.4</v>
      </c>
      <c r="D39" s="67">
        <v>266.5</v>
      </c>
      <c r="E39" s="63">
        <f t="shared" si="1"/>
        <v>310.9</v>
      </c>
      <c r="F39" s="18"/>
      <c r="G39" s="44"/>
    </row>
    <row r="40" spans="2:7" ht="12.75">
      <c r="B40" s="21">
        <v>1994</v>
      </c>
      <c r="C40" s="145">
        <v>625.7</v>
      </c>
      <c r="D40" s="67">
        <v>299.8</v>
      </c>
      <c r="E40" s="63">
        <f t="shared" si="1"/>
        <v>325.90000000000003</v>
      </c>
      <c r="F40" s="18"/>
      <c r="G40" s="44"/>
    </row>
    <row r="41" spans="2:7" ht="12.75">
      <c r="B41" s="21">
        <v>1995</v>
      </c>
      <c r="C41" s="145">
        <v>659.6</v>
      </c>
      <c r="D41" s="67">
        <v>320.6</v>
      </c>
      <c r="E41" s="63">
        <f t="shared" si="1"/>
        <v>339</v>
      </c>
      <c r="F41" s="18"/>
      <c r="G41" s="44"/>
    </row>
    <row r="42" spans="2:7" ht="12.75">
      <c r="B42" s="21">
        <v>1996</v>
      </c>
      <c r="C42" s="146">
        <v>688.6</v>
      </c>
      <c r="D42" s="109">
        <v>334.9</v>
      </c>
      <c r="E42" s="63">
        <f t="shared" si="1"/>
        <v>353.70000000000005</v>
      </c>
      <c r="F42" s="18"/>
      <c r="G42" s="44"/>
    </row>
    <row r="43" spans="2:7" ht="12.75">
      <c r="B43" s="195">
        <v>1997</v>
      </c>
      <c r="C43" s="146">
        <v>719.3</v>
      </c>
      <c r="D43" s="109">
        <v>357.7</v>
      </c>
      <c r="E43" s="63">
        <f t="shared" si="1"/>
        <v>361.59999999999997</v>
      </c>
      <c r="F43" s="18"/>
      <c r="G43" s="44"/>
    </row>
    <row r="44" spans="2:7" ht="12.75">
      <c r="B44" s="195">
        <v>1998</v>
      </c>
      <c r="C44" s="146">
        <v>883.5</v>
      </c>
      <c r="D44" s="94">
        <v>408</v>
      </c>
      <c r="E44" s="63">
        <f t="shared" si="1"/>
        <v>475.5</v>
      </c>
      <c r="F44" s="18"/>
      <c r="G44" s="44"/>
    </row>
    <row r="45" spans="2:7" ht="12.75">
      <c r="B45" s="195" t="s">
        <v>428</v>
      </c>
      <c r="C45" s="244">
        <v>1036.1</v>
      </c>
      <c r="D45" s="109">
        <v>445.9</v>
      </c>
      <c r="E45" s="63">
        <f t="shared" si="1"/>
        <v>590.1999999999999</v>
      </c>
      <c r="F45" s="18"/>
      <c r="G45" s="44"/>
    </row>
    <row r="46" spans="2:7" ht="12.75">
      <c r="B46" s="195">
        <v>2000</v>
      </c>
      <c r="C46" s="244">
        <v>1229.2</v>
      </c>
      <c r="D46" s="109">
        <v>482.2</v>
      </c>
      <c r="E46" s="63">
        <f t="shared" si="1"/>
        <v>747</v>
      </c>
      <c r="F46" s="18"/>
      <c r="G46" s="44"/>
    </row>
    <row r="47" spans="2:7" ht="13.5" thickBot="1">
      <c r="B47" s="13"/>
      <c r="C47" s="13"/>
      <c r="D47" s="10"/>
      <c r="E47" s="14"/>
      <c r="F47" s="18"/>
      <c r="G47" s="44"/>
    </row>
    <row r="48" spans="2:7" ht="12.75">
      <c r="B48" s="44"/>
      <c r="C48" s="44"/>
      <c r="D48" s="44"/>
      <c r="E48" s="44"/>
      <c r="F48" s="18"/>
      <c r="G48" s="44"/>
    </row>
    <row r="49" spans="2:7" ht="12.75">
      <c r="B49" s="44" t="s">
        <v>429</v>
      </c>
      <c r="C49" s="44"/>
      <c r="D49" s="44"/>
      <c r="E49" s="44"/>
      <c r="F49" s="44"/>
      <c r="G49" s="44"/>
    </row>
    <row r="50" spans="2:7" ht="12.75">
      <c r="B50" s="44" t="s">
        <v>430</v>
      </c>
      <c r="C50" s="44"/>
      <c r="D50" s="44"/>
      <c r="E50" s="44"/>
      <c r="F50" s="44"/>
      <c r="G50" s="44"/>
    </row>
    <row r="51" spans="2:7" ht="12.75">
      <c r="B51" s="44" t="s">
        <v>431</v>
      </c>
      <c r="C51" s="44"/>
      <c r="D51" s="44"/>
      <c r="E51" s="44"/>
      <c r="F51" s="44"/>
      <c r="G51" s="44"/>
    </row>
    <row r="52" spans="2:7" ht="12.75">
      <c r="B52" s="44"/>
      <c r="C52" s="44"/>
      <c r="D52" s="44"/>
      <c r="E52" s="44"/>
      <c r="F52" s="44"/>
      <c r="G52" s="44"/>
    </row>
    <row r="53" spans="2:7" ht="12.75">
      <c r="B53" s="44"/>
      <c r="C53" s="44"/>
      <c r="D53" s="44"/>
      <c r="E53" s="44"/>
      <c r="F53" s="44"/>
      <c r="G53" s="44"/>
    </row>
    <row r="54" spans="2:7" ht="12.75">
      <c r="B54" s="44"/>
      <c r="C54" s="44"/>
      <c r="D54" s="44"/>
      <c r="E54" s="44"/>
      <c r="F54" s="44"/>
      <c r="G54" s="44"/>
    </row>
    <row r="55" spans="2:7" ht="12.75">
      <c r="B55" s="44"/>
      <c r="C55" s="44"/>
      <c r="D55" s="44"/>
      <c r="E55" s="44"/>
      <c r="F55" s="44"/>
      <c r="G55" s="44"/>
    </row>
    <row r="56" spans="2:7" ht="12.75">
      <c r="B56" s="44"/>
      <c r="C56" s="44"/>
      <c r="D56" s="44"/>
      <c r="E56" s="44"/>
      <c r="F56" s="44"/>
      <c r="G56" s="44"/>
    </row>
    <row r="57" spans="2:7" ht="12.75">
      <c r="B57" s="44"/>
      <c r="C57" s="44"/>
      <c r="D57" s="44"/>
      <c r="E57" s="44"/>
      <c r="F57" s="44"/>
      <c r="G57" s="44"/>
    </row>
    <row r="58" spans="2:7" ht="12.75">
      <c r="B58" s="44"/>
      <c r="C58" s="44"/>
      <c r="D58" s="44"/>
      <c r="E58" s="44"/>
      <c r="F58" s="44"/>
      <c r="G58" s="44"/>
    </row>
    <row r="59" spans="2:7" ht="12.75">
      <c r="B59" s="44"/>
      <c r="C59" s="44"/>
      <c r="D59" s="44"/>
      <c r="E59" s="44"/>
      <c r="F59" s="44"/>
      <c r="G59" s="44"/>
    </row>
    <row r="60" spans="2:7" ht="12.75">
      <c r="B60" s="44"/>
      <c r="C60" s="44"/>
      <c r="D60" s="44"/>
      <c r="E60" s="44"/>
      <c r="F60" s="44"/>
      <c r="G60" s="44"/>
    </row>
    <row r="61" spans="2:7" ht="12.75">
      <c r="B61" s="44"/>
      <c r="C61" s="44"/>
      <c r="D61" s="44"/>
      <c r="E61" s="44"/>
      <c r="F61" s="44"/>
      <c r="G61" s="44"/>
    </row>
    <row r="62" spans="2:7" ht="12.75">
      <c r="B62" s="44"/>
      <c r="C62" s="44"/>
      <c r="D62" s="44"/>
      <c r="E62" s="44"/>
      <c r="F62" s="44"/>
      <c r="G62" s="44"/>
    </row>
    <row r="63" spans="6:7" ht="12.75">
      <c r="F63" s="44"/>
      <c r="G63" s="44"/>
    </row>
  </sheetData>
  <mergeCells count="1">
    <mergeCell ref="B31:E31"/>
  </mergeCells>
  <printOptions horizontalCentered="1" verticalCentered="1"/>
  <pageMargins left="0.7874015748031497" right="0.7874015748031497" top="0.6299212598425197" bottom="0.984251968503937" header="0.5118110236220472" footer="0.5511811023622047"/>
  <pageSetup fitToHeight="1" fitToWidth="1" horizontalDpi="180" verticalDpi="180" orientation="portrait" r:id="rId1"/>
  <headerFooter alignWithMargins="0">
    <oddFooter>&amp;CAnuario Estadístico 2000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 topLeftCell="B2">
      <selection activeCell="B8" sqref="B8:F15"/>
    </sheetView>
  </sheetViews>
  <sheetFormatPr defaultColWidth="9.140625" defaultRowHeight="12.75"/>
  <cols>
    <col min="1" max="1" width="22.140625" style="0" bestFit="1" customWidth="1"/>
    <col min="2" max="2" width="14.421875" style="0" customWidth="1"/>
    <col min="3" max="3" width="14.8515625" style="0" customWidth="1"/>
    <col min="4" max="4" width="9.00390625" style="0" customWidth="1"/>
    <col min="5" max="5" width="15.57421875" style="0" customWidth="1"/>
    <col min="6" max="6" width="16.7109375" style="0" customWidth="1"/>
    <col min="7" max="16384" width="11.421875" style="0" customWidth="1"/>
  </cols>
  <sheetData>
    <row r="1" spans="1:6" ht="12.75">
      <c r="A1" s="429" t="s">
        <v>149</v>
      </c>
      <c r="B1" s="429"/>
      <c r="C1" s="429"/>
      <c r="D1" s="429"/>
      <c r="E1" s="429"/>
      <c r="F1" s="429"/>
    </row>
    <row r="2" spans="1:6" ht="12.75">
      <c r="A2" s="429" t="s">
        <v>310</v>
      </c>
      <c r="B2" s="429"/>
      <c r="C2" s="429"/>
      <c r="D2" s="429"/>
      <c r="E2" s="429"/>
      <c r="F2" s="429"/>
    </row>
    <row r="3" spans="1:6" ht="12.75">
      <c r="A3" s="430" t="s">
        <v>492</v>
      </c>
      <c r="B3" s="431"/>
      <c r="C3" s="431"/>
      <c r="D3" s="431"/>
      <c r="E3" s="431"/>
      <c r="F3" s="431"/>
    </row>
    <row r="4" spans="1:6" ht="13.5" thickBot="1">
      <c r="A4" s="222"/>
      <c r="B4" s="220"/>
      <c r="C4" s="220"/>
      <c r="D4" s="220"/>
      <c r="E4" s="220"/>
      <c r="F4" s="220"/>
    </row>
    <row r="5" spans="1:6" ht="13.5" thickBot="1">
      <c r="A5" s="336"/>
      <c r="B5" s="432" t="s">
        <v>493</v>
      </c>
      <c r="C5" s="432"/>
      <c r="D5" s="432"/>
      <c r="E5" s="432"/>
      <c r="F5" s="433"/>
    </row>
    <row r="6" spans="1:6" ht="12.75">
      <c r="A6" s="337" t="s">
        <v>309</v>
      </c>
      <c r="B6" s="333"/>
      <c r="C6" s="333"/>
      <c r="D6" s="333"/>
      <c r="E6" s="331" t="s">
        <v>520</v>
      </c>
      <c r="F6" s="332" t="s">
        <v>522</v>
      </c>
    </row>
    <row r="7" spans="1:6" ht="13.5" thickBot="1">
      <c r="A7" s="216"/>
      <c r="B7" s="335" t="s">
        <v>518</v>
      </c>
      <c r="C7" s="335" t="s">
        <v>519</v>
      </c>
      <c r="D7" s="335" t="s">
        <v>16</v>
      </c>
      <c r="E7" s="335" t="s">
        <v>521</v>
      </c>
      <c r="F7" s="340" t="s">
        <v>523</v>
      </c>
    </row>
    <row r="8" spans="1:6" ht="12.75">
      <c r="A8" s="225"/>
      <c r="B8" s="402"/>
      <c r="C8" s="403"/>
      <c r="D8" s="404"/>
      <c r="E8" s="405"/>
      <c r="F8" s="213"/>
    </row>
    <row r="9" spans="1:6" ht="12.75">
      <c r="A9" s="178" t="s">
        <v>306</v>
      </c>
      <c r="B9" s="146">
        <v>40</v>
      </c>
      <c r="C9" s="109">
        <v>362</v>
      </c>
      <c r="D9" s="288">
        <f>SUM(B9:C9)</f>
        <v>402</v>
      </c>
      <c r="E9" s="109">
        <v>17</v>
      </c>
      <c r="F9" s="190">
        <v>38</v>
      </c>
    </row>
    <row r="10" spans="1:6" ht="12.75">
      <c r="A10" s="178" t="s">
        <v>290</v>
      </c>
      <c r="B10" s="146">
        <v>20</v>
      </c>
      <c r="C10" s="109">
        <v>265</v>
      </c>
      <c r="D10" s="288">
        <f>SUM(B10:C10)</f>
        <v>285</v>
      </c>
      <c r="E10" s="109">
        <v>15</v>
      </c>
      <c r="F10" s="190">
        <v>4</v>
      </c>
    </row>
    <row r="11" spans="1:6" ht="12.75">
      <c r="A11" s="178" t="s">
        <v>307</v>
      </c>
      <c r="B11" s="146">
        <v>13</v>
      </c>
      <c r="C11" s="109">
        <v>28</v>
      </c>
      <c r="D11" s="288">
        <f>SUM(B11:C11)</f>
        <v>41</v>
      </c>
      <c r="E11" s="109">
        <v>21</v>
      </c>
      <c r="F11" s="190">
        <v>16</v>
      </c>
    </row>
    <row r="12" spans="1:6" ht="12.75">
      <c r="A12" s="178" t="s">
        <v>291</v>
      </c>
      <c r="B12" s="146">
        <v>32</v>
      </c>
      <c r="C12" s="109">
        <v>39</v>
      </c>
      <c r="D12" s="288">
        <f>SUM(B12:C12)</f>
        <v>71</v>
      </c>
      <c r="E12" s="109">
        <v>12</v>
      </c>
      <c r="F12" s="190">
        <v>9</v>
      </c>
    </row>
    <row r="13" spans="1:6" ht="12.75">
      <c r="A13" s="178" t="s">
        <v>445</v>
      </c>
      <c r="B13" s="146">
        <v>3</v>
      </c>
      <c r="C13" s="109">
        <v>198</v>
      </c>
      <c r="D13" s="288">
        <f>SUM(B13:C13)</f>
        <v>201</v>
      </c>
      <c r="E13" s="109">
        <v>6</v>
      </c>
      <c r="F13" s="190">
        <v>12</v>
      </c>
    </row>
    <row r="14" spans="1:6" ht="12.75">
      <c r="A14" s="178" t="s">
        <v>446</v>
      </c>
      <c r="B14" s="146">
        <v>0</v>
      </c>
      <c r="C14" s="109">
        <v>20</v>
      </c>
      <c r="D14" s="288">
        <v>20</v>
      </c>
      <c r="E14" s="109">
        <v>0</v>
      </c>
      <c r="F14" s="190">
        <v>0</v>
      </c>
    </row>
    <row r="15" spans="1:6" ht="13.5" thickBot="1">
      <c r="A15" s="221" t="s">
        <v>236</v>
      </c>
      <c r="B15" s="221">
        <f>SUM(B9:B14)</f>
        <v>108</v>
      </c>
      <c r="C15" s="226">
        <f>SUM(C9:C14)</f>
        <v>912</v>
      </c>
      <c r="D15" s="289">
        <f>SUM(D9:D14)</f>
        <v>1020</v>
      </c>
      <c r="E15" s="227">
        <f>SUM(E9:E14)</f>
        <v>71</v>
      </c>
      <c r="F15" s="228">
        <f>SUM(F9:F14)</f>
        <v>79</v>
      </c>
    </row>
    <row r="17" ht="12.75">
      <c r="A17" t="s">
        <v>401</v>
      </c>
    </row>
    <row r="19" ht="12.75">
      <c r="A19" t="s">
        <v>308</v>
      </c>
    </row>
    <row r="20" ht="12.75">
      <c r="A20" t="s">
        <v>402</v>
      </c>
    </row>
    <row r="22" ht="12.75">
      <c r="A22" t="s">
        <v>318</v>
      </c>
    </row>
  </sheetData>
  <mergeCells count="4">
    <mergeCell ref="A1:F1"/>
    <mergeCell ref="A2:F2"/>
    <mergeCell ref="A3:F3"/>
    <mergeCell ref="B5:F5"/>
  </mergeCells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orientation="portrait" r:id="rId1"/>
  <headerFooter alignWithMargins="0">
    <oddFooter>&amp;CAnuario Estadístico 2000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3">
      <selection activeCell="A18" sqref="A18"/>
    </sheetView>
  </sheetViews>
  <sheetFormatPr defaultColWidth="9.140625" defaultRowHeight="12.75"/>
  <cols>
    <col min="1" max="1" width="11.421875" style="0" customWidth="1"/>
    <col min="2" max="2" width="12.140625" style="0" customWidth="1"/>
    <col min="3" max="4" width="11.421875" style="0" customWidth="1"/>
    <col min="5" max="5" width="13.57421875" style="0" customWidth="1"/>
    <col min="6" max="6" width="14.7109375" style="0" customWidth="1"/>
    <col min="7" max="16384" width="11.421875" style="0" customWidth="1"/>
  </cols>
  <sheetData>
    <row r="1" spans="1:7" ht="12.75">
      <c r="A1" s="429" t="s">
        <v>435</v>
      </c>
      <c r="B1" s="429"/>
      <c r="C1" s="429"/>
      <c r="D1" s="429"/>
      <c r="E1" s="429"/>
      <c r="F1" s="429"/>
      <c r="G1" s="429"/>
    </row>
    <row r="2" spans="1:7" ht="12.75">
      <c r="A2" s="429" t="s">
        <v>494</v>
      </c>
      <c r="B2" s="429"/>
      <c r="C2" s="429"/>
      <c r="D2" s="429"/>
      <c r="E2" s="429"/>
      <c r="F2" s="429"/>
      <c r="G2" s="429"/>
    </row>
    <row r="3" spans="1:7" ht="12.75">
      <c r="A3" s="429" t="s">
        <v>495</v>
      </c>
      <c r="B3" s="429"/>
      <c r="C3" s="429"/>
      <c r="D3" s="429"/>
      <c r="E3" s="429"/>
      <c r="F3" s="429"/>
      <c r="G3" s="429"/>
    </row>
    <row r="4" spans="1:7" ht="13.5" thickBot="1">
      <c r="A4" s="430" t="s">
        <v>62</v>
      </c>
      <c r="B4" s="431"/>
      <c r="C4" s="431"/>
      <c r="D4" s="431"/>
      <c r="E4" s="431"/>
      <c r="F4" s="431"/>
      <c r="G4" s="431"/>
    </row>
    <row r="5" spans="1:7" ht="13.5" thickBot="1">
      <c r="A5" s="336"/>
      <c r="B5" s="432" t="s">
        <v>309</v>
      </c>
      <c r="C5" s="432"/>
      <c r="D5" s="432"/>
      <c r="E5" s="432"/>
      <c r="F5" s="432"/>
      <c r="G5" s="433"/>
    </row>
    <row r="6" spans="1:7" ht="12.75">
      <c r="A6" s="337" t="s">
        <v>175</v>
      </c>
      <c r="B6" s="338" t="s">
        <v>62</v>
      </c>
      <c r="C6" s="331" t="s">
        <v>525</v>
      </c>
      <c r="D6" s="331" t="s">
        <v>527</v>
      </c>
      <c r="E6" s="331" t="s">
        <v>529</v>
      </c>
      <c r="F6" s="331" t="s">
        <v>531</v>
      </c>
      <c r="G6" s="332" t="s">
        <v>533</v>
      </c>
    </row>
    <row r="7" spans="1:7" ht="13.5" thickBot="1">
      <c r="A7" s="339"/>
      <c r="B7" s="334" t="s">
        <v>524</v>
      </c>
      <c r="C7" s="335" t="s">
        <v>526</v>
      </c>
      <c r="D7" s="335" t="s">
        <v>528</v>
      </c>
      <c r="E7" s="335" t="s">
        <v>530</v>
      </c>
      <c r="F7" s="335" t="s">
        <v>532</v>
      </c>
      <c r="G7" s="340" t="s">
        <v>534</v>
      </c>
    </row>
    <row r="8" spans="1:7" ht="12.75">
      <c r="A8" s="225"/>
      <c r="B8" s="229"/>
      <c r="C8" s="230"/>
      <c r="D8" s="230"/>
      <c r="E8" s="230"/>
      <c r="F8" s="230"/>
      <c r="G8" s="213"/>
    </row>
    <row r="9" spans="1:7" ht="12.75">
      <c r="A9" s="178" t="s">
        <v>177</v>
      </c>
      <c r="B9" s="146">
        <v>86</v>
      </c>
      <c r="C9" s="109">
        <v>252</v>
      </c>
      <c r="D9" s="109">
        <v>32</v>
      </c>
      <c r="E9" s="109">
        <v>2</v>
      </c>
      <c r="F9" s="109">
        <v>137</v>
      </c>
      <c r="G9" s="190">
        <v>18</v>
      </c>
    </row>
    <row r="10" spans="1:7" ht="12.75">
      <c r="A10" s="178" t="s">
        <v>178</v>
      </c>
      <c r="B10" s="146">
        <v>43</v>
      </c>
      <c r="C10" s="109">
        <v>14</v>
      </c>
      <c r="D10" s="109">
        <v>7</v>
      </c>
      <c r="E10" s="109">
        <v>1</v>
      </c>
      <c r="F10" s="109">
        <v>21</v>
      </c>
      <c r="G10" s="190">
        <v>2</v>
      </c>
    </row>
    <row r="11" spans="1:7" ht="12.75">
      <c r="A11" s="178" t="s">
        <v>179</v>
      </c>
      <c r="B11" s="146">
        <v>8</v>
      </c>
      <c r="C11" s="109">
        <v>0</v>
      </c>
      <c r="D11" s="109">
        <v>0</v>
      </c>
      <c r="E11" s="109">
        <v>1</v>
      </c>
      <c r="F11" s="109">
        <v>9</v>
      </c>
      <c r="G11" s="190">
        <v>0</v>
      </c>
    </row>
    <row r="12" spans="1:7" ht="12.75">
      <c r="A12" s="178" t="s">
        <v>180</v>
      </c>
      <c r="B12" s="146">
        <v>27</v>
      </c>
      <c r="C12" s="109">
        <v>4</v>
      </c>
      <c r="D12" s="109">
        <v>1</v>
      </c>
      <c r="E12" s="109">
        <v>1</v>
      </c>
      <c r="F12" s="109">
        <v>10</v>
      </c>
      <c r="G12" s="190">
        <v>0</v>
      </c>
    </row>
    <row r="13" spans="1:7" ht="12.75">
      <c r="A13" s="178" t="s">
        <v>181</v>
      </c>
      <c r="B13" s="146">
        <v>108</v>
      </c>
      <c r="C13" s="109">
        <v>2</v>
      </c>
      <c r="D13" s="109">
        <v>1</v>
      </c>
      <c r="E13" s="109">
        <v>23</v>
      </c>
      <c r="F13" s="109">
        <v>11</v>
      </c>
      <c r="G13" s="190">
        <v>0</v>
      </c>
    </row>
    <row r="14" spans="1:7" ht="12.75">
      <c r="A14" s="178" t="s">
        <v>182</v>
      </c>
      <c r="B14" s="146">
        <v>104</v>
      </c>
      <c r="C14" s="109">
        <v>11</v>
      </c>
      <c r="D14" s="109">
        <v>0</v>
      </c>
      <c r="E14" s="109">
        <v>41</v>
      </c>
      <c r="F14" s="109">
        <v>8</v>
      </c>
      <c r="G14" s="190">
        <v>0</v>
      </c>
    </row>
    <row r="15" spans="1:7" ht="12.75">
      <c r="A15" s="178" t="s">
        <v>183</v>
      </c>
      <c r="B15" s="146">
        <v>26</v>
      </c>
      <c r="C15" s="109">
        <v>2</v>
      </c>
      <c r="D15" s="109">
        <v>0</v>
      </c>
      <c r="E15" s="109">
        <v>2</v>
      </c>
      <c r="F15" s="109">
        <v>5</v>
      </c>
      <c r="G15" s="190">
        <v>0</v>
      </c>
    </row>
    <row r="16" spans="1:7" ht="12.75">
      <c r="A16" s="178"/>
      <c r="B16" s="146"/>
      <c r="C16" s="109"/>
      <c r="D16" s="109"/>
      <c r="E16" s="109"/>
      <c r="F16" s="109"/>
      <c r="G16" s="190"/>
    </row>
    <row r="17" spans="1:7" ht="12.75">
      <c r="A17" s="315" t="s">
        <v>236</v>
      </c>
      <c r="B17" s="225">
        <f aca="true" t="shared" si="0" ref="B17:G17">SUM(B9:B15)</f>
        <v>402</v>
      </c>
      <c r="C17" s="223">
        <f t="shared" si="0"/>
        <v>285</v>
      </c>
      <c r="D17" s="223">
        <f t="shared" si="0"/>
        <v>41</v>
      </c>
      <c r="E17" s="223">
        <f t="shared" si="0"/>
        <v>71</v>
      </c>
      <c r="F17" s="223">
        <f t="shared" si="0"/>
        <v>201</v>
      </c>
      <c r="G17" s="191">
        <f t="shared" si="0"/>
        <v>20</v>
      </c>
    </row>
    <row r="18" spans="1:7" ht="13.5" thickBot="1">
      <c r="A18" s="158"/>
      <c r="B18" s="158"/>
      <c r="C18" s="147"/>
      <c r="D18" s="147"/>
      <c r="E18" s="147"/>
      <c r="F18" s="147"/>
      <c r="G18" s="160"/>
    </row>
    <row r="20" ht="12.75">
      <c r="A20" t="s">
        <v>318</v>
      </c>
    </row>
  </sheetData>
  <mergeCells count="5">
    <mergeCell ref="B5:G5"/>
    <mergeCell ref="A1:G1"/>
    <mergeCell ref="A2:G2"/>
    <mergeCell ref="A3:G3"/>
    <mergeCell ref="A4:G4"/>
  </mergeCells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orientation="portrait" r:id="rId1"/>
  <headerFooter alignWithMargins="0">
    <oddFooter>&amp;CAnuario Estadístico 2000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workbookViewId="0" topLeftCell="A1">
      <selection activeCell="A8" sqref="A8"/>
    </sheetView>
  </sheetViews>
  <sheetFormatPr defaultColWidth="9.140625" defaultRowHeight="12.75"/>
  <cols>
    <col min="1" max="8" width="11.421875" style="0" customWidth="1"/>
    <col min="9" max="9" width="10.28125" style="0" bestFit="1" customWidth="1"/>
    <col min="11" max="11" width="11.421875" style="44" customWidth="1"/>
    <col min="12" max="16384" width="11.421875" style="0" customWidth="1"/>
  </cols>
  <sheetData>
    <row r="1" spans="1:10" ht="12.75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87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464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341"/>
      <c r="B5" s="342" t="s">
        <v>459</v>
      </c>
      <c r="C5" s="343"/>
      <c r="D5" s="344"/>
      <c r="E5" s="422" t="s">
        <v>460</v>
      </c>
      <c r="F5" s="423"/>
      <c r="G5" s="423"/>
      <c r="H5" s="424"/>
      <c r="I5" s="343" t="s">
        <v>461</v>
      </c>
      <c r="J5" s="341"/>
    </row>
    <row r="6" spans="1:10" ht="12.75">
      <c r="A6" s="346" t="s">
        <v>505</v>
      </c>
      <c r="B6" s="347" t="s">
        <v>64</v>
      </c>
      <c r="C6" s="348" t="s">
        <v>65</v>
      </c>
      <c r="D6" s="349" t="s">
        <v>16</v>
      </c>
      <c r="E6" s="347" t="s">
        <v>66</v>
      </c>
      <c r="F6" s="348" t="s">
        <v>67</v>
      </c>
      <c r="G6" s="348" t="s">
        <v>65</v>
      </c>
      <c r="H6" s="349" t="s">
        <v>16</v>
      </c>
      <c r="I6" s="425" t="s">
        <v>462</v>
      </c>
      <c r="J6" s="350" t="s">
        <v>68</v>
      </c>
    </row>
    <row r="7" spans="1:10" ht="12.75">
      <c r="A7" s="346" t="s">
        <v>506</v>
      </c>
      <c r="B7" s="347" t="s">
        <v>69</v>
      </c>
      <c r="C7" s="328" t="s">
        <v>70</v>
      </c>
      <c r="D7" s="349"/>
      <c r="E7" s="347" t="s">
        <v>71</v>
      </c>
      <c r="F7" s="348" t="s">
        <v>72</v>
      </c>
      <c r="G7" s="348" t="s">
        <v>73</v>
      </c>
      <c r="H7" s="349" t="s">
        <v>108</v>
      </c>
      <c r="I7" s="425"/>
      <c r="J7" s="350" t="s">
        <v>16</v>
      </c>
    </row>
    <row r="8" spans="1:10" ht="13.5" thickBot="1">
      <c r="A8" s="353"/>
      <c r="B8" s="297"/>
      <c r="C8" s="354"/>
      <c r="D8" s="355"/>
      <c r="E8" s="356"/>
      <c r="F8" s="357"/>
      <c r="G8" s="357"/>
      <c r="H8" s="358"/>
      <c r="I8" s="357"/>
      <c r="J8" s="353"/>
    </row>
    <row r="9" spans="1:11" ht="12.75">
      <c r="A9" s="15" t="s">
        <v>16</v>
      </c>
      <c r="B9" s="48">
        <f>B12+B19+B27+B30+B32+B34+B36+B39</f>
        <v>769147</v>
      </c>
      <c r="C9" s="73">
        <f>+D9-B9</f>
        <v>31648</v>
      </c>
      <c r="D9" s="74">
        <f aca="true" t="shared" si="0" ref="D9:I9">D12+D19+D27+D30+D32+D34+D36+D39</f>
        <v>800795</v>
      </c>
      <c r="E9" s="35">
        <f t="shared" si="0"/>
        <v>180837</v>
      </c>
      <c r="F9" s="35">
        <f t="shared" si="0"/>
        <v>62703</v>
      </c>
      <c r="G9" s="35">
        <f t="shared" si="0"/>
        <v>20291</v>
      </c>
      <c r="H9" s="79">
        <f t="shared" si="0"/>
        <v>263831</v>
      </c>
      <c r="I9" s="185">
        <f t="shared" si="0"/>
        <v>23449</v>
      </c>
      <c r="J9" s="40">
        <f>+I9+H9+D9</f>
        <v>1088075</v>
      </c>
      <c r="K9" s="150"/>
    </row>
    <row r="10" spans="1:10" ht="12.75">
      <c r="A10" s="16"/>
      <c r="B10" s="41"/>
      <c r="C10" s="36"/>
      <c r="D10" s="42"/>
      <c r="E10" s="36"/>
      <c r="F10" s="36"/>
      <c r="G10" s="36"/>
      <c r="H10" s="42"/>
      <c r="I10" s="82"/>
      <c r="J10" s="37"/>
    </row>
    <row r="11" spans="1:10" ht="12.75">
      <c r="A11" s="177" t="s">
        <v>465</v>
      </c>
      <c r="B11" s="41"/>
      <c r="C11" s="36"/>
      <c r="D11" s="42"/>
      <c r="E11" s="36"/>
      <c r="F11" s="36"/>
      <c r="G11" s="36"/>
      <c r="H11" s="42"/>
      <c r="I11" s="82"/>
      <c r="J11" s="37"/>
    </row>
    <row r="12" spans="1:11" ht="12.75">
      <c r="A12" s="177" t="s">
        <v>88</v>
      </c>
      <c r="B12" s="138">
        <f>SUM(B14:B16)</f>
        <v>447182</v>
      </c>
      <c r="C12" s="165">
        <f aca="true" t="shared" si="1" ref="C12:H12">SUM(C14:C16)</f>
        <v>28587</v>
      </c>
      <c r="D12" s="166">
        <f t="shared" si="1"/>
        <v>475769</v>
      </c>
      <c r="E12" s="165">
        <f t="shared" si="1"/>
        <v>10339</v>
      </c>
      <c r="F12" s="165">
        <f t="shared" si="1"/>
        <v>5943</v>
      </c>
      <c r="G12" s="165">
        <f t="shared" si="1"/>
        <v>2871</v>
      </c>
      <c r="H12" s="166">
        <f t="shared" si="1"/>
        <v>19153</v>
      </c>
      <c r="I12" s="180">
        <f>SUM(I14:I16)</f>
        <v>20931</v>
      </c>
      <c r="J12" s="167">
        <f>+I12+H12+D12</f>
        <v>515853</v>
      </c>
      <c r="K12" s="151"/>
    </row>
    <row r="13" spans="1:10" ht="12.75">
      <c r="A13" s="16"/>
      <c r="B13" s="41"/>
      <c r="C13" s="36"/>
      <c r="D13" s="42"/>
      <c r="E13" s="36"/>
      <c r="F13" s="36"/>
      <c r="G13" s="36"/>
      <c r="H13" s="42"/>
      <c r="I13" s="82"/>
      <c r="J13" s="37"/>
    </row>
    <row r="14" spans="1:11" ht="12.75">
      <c r="A14" s="16" t="s">
        <v>18</v>
      </c>
      <c r="B14" s="41">
        <v>40837</v>
      </c>
      <c r="C14" s="36">
        <f>D14-B14</f>
        <v>6329</v>
      </c>
      <c r="D14" s="42">
        <v>47166</v>
      </c>
      <c r="E14" s="36">
        <v>1990</v>
      </c>
      <c r="F14" s="36">
        <v>1018</v>
      </c>
      <c r="G14" s="36">
        <f>H14-E14-F14</f>
        <v>591</v>
      </c>
      <c r="H14" s="42">
        <v>3599</v>
      </c>
      <c r="I14" s="82">
        <v>1931</v>
      </c>
      <c r="J14" s="37">
        <f>+I14+H14+D14</f>
        <v>52696</v>
      </c>
      <c r="K14" s="152"/>
    </row>
    <row r="15" spans="1:11" ht="12.75">
      <c r="A15" s="16" t="s">
        <v>89</v>
      </c>
      <c r="B15" s="41">
        <v>374769</v>
      </c>
      <c r="C15" s="36">
        <f>D15-B15</f>
        <v>22140</v>
      </c>
      <c r="D15" s="42">
        <v>396909</v>
      </c>
      <c r="E15" s="36">
        <v>7413</v>
      </c>
      <c r="F15" s="36">
        <v>4475</v>
      </c>
      <c r="G15" s="36">
        <f>H15-E15-F15</f>
        <v>2213</v>
      </c>
      <c r="H15" s="42">
        <v>14101</v>
      </c>
      <c r="I15" s="82">
        <v>18715</v>
      </c>
      <c r="J15" s="37">
        <f>+I15+H15+D15</f>
        <v>429725</v>
      </c>
      <c r="K15" s="152"/>
    </row>
    <row r="16" spans="1:11" ht="12.75">
      <c r="A16" s="16" t="s">
        <v>20</v>
      </c>
      <c r="B16" s="41">
        <v>31576</v>
      </c>
      <c r="C16" s="36">
        <f>D16-B16</f>
        <v>118</v>
      </c>
      <c r="D16" s="42">
        <v>31694</v>
      </c>
      <c r="E16" s="36">
        <v>936</v>
      </c>
      <c r="F16" s="36">
        <v>450</v>
      </c>
      <c r="G16" s="36">
        <f>H16-E16-F16</f>
        <v>67</v>
      </c>
      <c r="H16" s="42">
        <v>1453</v>
      </c>
      <c r="I16" s="82">
        <v>285</v>
      </c>
      <c r="J16" s="37">
        <f>+I16+H16+D16</f>
        <v>33432</v>
      </c>
      <c r="K16" s="152"/>
    </row>
    <row r="17" spans="1:10" ht="12.75">
      <c r="A17" s="16"/>
      <c r="B17" s="41"/>
      <c r="C17" s="36"/>
      <c r="D17" s="42"/>
      <c r="E17" s="36"/>
      <c r="F17" s="36"/>
      <c r="G17" s="36"/>
      <c r="H17" s="42"/>
      <c r="I17" s="82"/>
      <c r="J17" s="37"/>
    </row>
    <row r="18" spans="1:10" ht="12.75">
      <c r="A18" s="287" t="s">
        <v>466</v>
      </c>
      <c r="B18" s="41"/>
      <c r="C18" s="36"/>
      <c r="D18" s="42"/>
      <c r="E18" s="36"/>
      <c r="F18" s="36"/>
      <c r="G18" s="36"/>
      <c r="H18" s="42"/>
      <c r="I18" s="82"/>
      <c r="J18" s="37"/>
    </row>
    <row r="19" spans="1:11" ht="12.75">
      <c r="A19" s="287" t="s">
        <v>90</v>
      </c>
      <c r="B19" s="138">
        <f aca="true" t="shared" si="2" ref="B19:I19">SUM(B21:B25)</f>
        <v>71013</v>
      </c>
      <c r="C19" s="165">
        <f t="shared" si="2"/>
        <v>664</v>
      </c>
      <c r="D19" s="166">
        <f t="shared" si="2"/>
        <v>71677</v>
      </c>
      <c r="E19" s="165">
        <f t="shared" si="2"/>
        <v>156737</v>
      </c>
      <c r="F19" s="165">
        <f t="shared" si="2"/>
        <v>45939</v>
      </c>
      <c r="G19" s="165">
        <f t="shared" si="2"/>
        <v>11937</v>
      </c>
      <c r="H19" s="166">
        <f t="shared" si="2"/>
        <v>214613</v>
      </c>
      <c r="I19" s="180">
        <f t="shared" si="2"/>
        <v>176</v>
      </c>
      <c r="J19" s="167">
        <f>+I19+H19+D19</f>
        <v>286466</v>
      </c>
      <c r="K19" s="151"/>
    </row>
    <row r="20" spans="1:10" ht="12.75">
      <c r="A20" s="16"/>
      <c r="B20" s="41"/>
      <c r="C20" s="36"/>
      <c r="D20" s="42"/>
      <c r="E20" s="36"/>
      <c r="F20" s="36"/>
      <c r="G20" s="36"/>
      <c r="H20" s="42"/>
      <c r="I20" s="82"/>
      <c r="J20" s="37"/>
    </row>
    <row r="21" spans="1:11" ht="12.75">
      <c r="A21" s="16" t="s">
        <v>21</v>
      </c>
      <c r="B21" s="41">
        <v>21866</v>
      </c>
      <c r="C21" s="36">
        <f aca="true" t="shared" si="3" ref="C21:C27">D21-B21</f>
        <v>305</v>
      </c>
      <c r="D21" s="42">
        <v>22171</v>
      </c>
      <c r="E21" s="36">
        <v>8860</v>
      </c>
      <c r="F21" s="36">
        <v>2116</v>
      </c>
      <c r="G21" s="36">
        <f>H21-E21-F21</f>
        <v>30</v>
      </c>
      <c r="H21" s="42">
        <v>11006</v>
      </c>
      <c r="I21" s="82">
        <v>14</v>
      </c>
      <c r="J21" s="37">
        <f>+I21+H21+D21</f>
        <v>33191</v>
      </c>
      <c r="K21" s="152"/>
    </row>
    <row r="22" spans="1:11" ht="12.75">
      <c r="A22" s="16" t="s">
        <v>22</v>
      </c>
      <c r="B22" s="41">
        <v>14660</v>
      </c>
      <c r="C22" s="36">
        <f t="shared" si="3"/>
        <v>143</v>
      </c>
      <c r="D22" s="42">
        <v>14803</v>
      </c>
      <c r="E22" s="36">
        <v>13737</v>
      </c>
      <c r="F22" s="36">
        <v>2481</v>
      </c>
      <c r="G22" s="36">
        <f aca="true" t="shared" si="4" ref="G22:G27">H22-E22-F22</f>
        <v>100</v>
      </c>
      <c r="H22" s="42">
        <v>16318</v>
      </c>
      <c r="I22" s="82">
        <v>28</v>
      </c>
      <c r="J22" s="37">
        <f>+I22+H22+D22</f>
        <v>31149</v>
      </c>
      <c r="K22" s="152"/>
    </row>
    <row r="23" spans="1:11" ht="12.75">
      <c r="A23" s="16" t="s">
        <v>23</v>
      </c>
      <c r="B23" s="41">
        <v>9387</v>
      </c>
      <c r="C23" s="36">
        <f t="shared" si="3"/>
        <v>15</v>
      </c>
      <c r="D23" s="42">
        <v>9402</v>
      </c>
      <c r="E23" s="36">
        <v>10744</v>
      </c>
      <c r="F23" s="36">
        <v>4063</v>
      </c>
      <c r="G23" s="36">
        <f t="shared" si="4"/>
        <v>101</v>
      </c>
      <c r="H23" s="42">
        <v>14908</v>
      </c>
      <c r="I23" s="82">
        <v>28</v>
      </c>
      <c r="J23" s="37">
        <f>+I23+H23+D23</f>
        <v>24338</v>
      </c>
      <c r="K23" s="152"/>
    </row>
    <row r="24" spans="1:11" ht="12.75">
      <c r="A24" s="16" t="s">
        <v>24</v>
      </c>
      <c r="B24" s="41">
        <v>10636</v>
      </c>
      <c r="C24" s="36">
        <f t="shared" si="3"/>
        <v>93</v>
      </c>
      <c r="D24" s="42">
        <v>10729</v>
      </c>
      <c r="E24" s="36">
        <v>117028</v>
      </c>
      <c r="F24" s="36">
        <v>6661</v>
      </c>
      <c r="G24" s="36">
        <f t="shared" si="4"/>
        <v>8673</v>
      </c>
      <c r="H24" s="42">
        <v>132362</v>
      </c>
      <c r="I24" s="82">
        <v>51</v>
      </c>
      <c r="J24" s="37">
        <f>+I24+H24+D24</f>
        <v>143142</v>
      </c>
      <c r="K24" s="152"/>
    </row>
    <row r="25" spans="1:11" ht="12.75">
      <c r="A25" s="16" t="s">
        <v>25</v>
      </c>
      <c r="B25" s="41">
        <v>14464</v>
      </c>
      <c r="C25" s="36">
        <f t="shared" si="3"/>
        <v>108</v>
      </c>
      <c r="D25" s="42">
        <v>14572</v>
      </c>
      <c r="E25" s="36">
        <v>6368</v>
      </c>
      <c r="F25" s="36">
        <v>30618</v>
      </c>
      <c r="G25" s="36">
        <f t="shared" si="4"/>
        <v>3033</v>
      </c>
      <c r="H25" s="42">
        <v>40019</v>
      </c>
      <c r="I25" s="82">
        <v>55</v>
      </c>
      <c r="J25" s="37">
        <f>+I25+H25+D25</f>
        <v>54646</v>
      </c>
      <c r="K25" s="152"/>
    </row>
    <row r="26" spans="1:10" ht="12.75">
      <c r="A26" s="16"/>
      <c r="B26" s="41"/>
      <c r="C26" s="36" t="s">
        <v>62</v>
      </c>
      <c r="D26" s="42"/>
      <c r="E26" s="36"/>
      <c r="F26" s="36"/>
      <c r="G26" s="36" t="s">
        <v>62</v>
      </c>
      <c r="H26" s="42"/>
      <c r="I26" s="82"/>
      <c r="J26" s="37"/>
    </row>
    <row r="27" spans="1:11" s="276" customFormat="1" ht="12.75">
      <c r="A27" s="287" t="s">
        <v>26</v>
      </c>
      <c r="B27" s="138">
        <v>8705</v>
      </c>
      <c r="C27" s="165">
        <f t="shared" si="3"/>
        <v>19</v>
      </c>
      <c r="D27" s="166">
        <v>8724</v>
      </c>
      <c r="E27" s="165">
        <v>313</v>
      </c>
      <c r="F27" s="165">
        <v>318</v>
      </c>
      <c r="G27" s="165">
        <f t="shared" si="4"/>
        <v>41</v>
      </c>
      <c r="H27" s="166">
        <v>672</v>
      </c>
      <c r="I27" s="180">
        <v>54</v>
      </c>
      <c r="J27" s="167">
        <f>+I27+H27+D27</f>
        <v>9450</v>
      </c>
      <c r="K27" s="286"/>
    </row>
    <row r="28" spans="1:10" ht="12.75">
      <c r="A28" s="297"/>
      <c r="B28" s="140"/>
      <c r="C28" s="186"/>
      <c r="D28" s="173"/>
      <c r="E28" s="186"/>
      <c r="F28" s="186"/>
      <c r="G28" s="186"/>
      <c r="H28" s="173"/>
      <c r="I28" s="187"/>
      <c r="J28" s="188" t="s">
        <v>62</v>
      </c>
    </row>
    <row r="29" spans="1:11" s="276" customFormat="1" ht="12.75">
      <c r="A29" s="287" t="s">
        <v>465</v>
      </c>
      <c r="B29" s="138"/>
      <c r="C29" s="165"/>
      <c r="D29" s="166"/>
      <c r="E29" s="165"/>
      <c r="F29" s="165"/>
      <c r="G29" s="165"/>
      <c r="H29" s="166"/>
      <c r="I29" s="180"/>
      <c r="J29" s="167" t="s">
        <v>62</v>
      </c>
      <c r="K29" s="248"/>
    </row>
    <row r="30" spans="1:11" s="276" customFormat="1" ht="12.75">
      <c r="A30" s="287" t="s">
        <v>91</v>
      </c>
      <c r="B30" s="138">
        <v>87417</v>
      </c>
      <c r="C30" s="165">
        <f>D30-B30</f>
        <v>191</v>
      </c>
      <c r="D30" s="166">
        <v>87608</v>
      </c>
      <c r="E30" s="165">
        <v>1801</v>
      </c>
      <c r="F30" s="165">
        <v>4934</v>
      </c>
      <c r="G30" s="165">
        <f>H30-E30-F30</f>
        <v>1014</v>
      </c>
      <c r="H30" s="166">
        <v>7749</v>
      </c>
      <c r="I30" s="180">
        <v>255</v>
      </c>
      <c r="J30" s="167">
        <f>+I30+H30+D30</f>
        <v>95612</v>
      </c>
      <c r="K30" s="286"/>
    </row>
    <row r="31" spans="1:10" ht="12.75">
      <c r="A31" s="297"/>
      <c r="B31" s="140"/>
      <c r="C31" s="186"/>
      <c r="D31" s="173"/>
      <c r="E31" s="186"/>
      <c r="F31" s="186"/>
      <c r="G31" s="186"/>
      <c r="H31" s="173"/>
      <c r="I31" s="187"/>
      <c r="J31" s="188" t="s">
        <v>62</v>
      </c>
    </row>
    <row r="32" spans="1:11" s="276" customFormat="1" ht="12.75">
      <c r="A32" s="287" t="s">
        <v>39</v>
      </c>
      <c r="B32" s="138">
        <v>129867</v>
      </c>
      <c r="C32" s="165">
        <f>D32-B32</f>
        <v>2012</v>
      </c>
      <c r="D32" s="166">
        <v>131879</v>
      </c>
      <c r="E32" s="165">
        <v>9323</v>
      </c>
      <c r="F32" s="165">
        <v>4538</v>
      </c>
      <c r="G32" s="165">
        <f>H32-E32-F32</f>
        <v>4055</v>
      </c>
      <c r="H32" s="166">
        <v>17916</v>
      </c>
      <c r="I32" s="180">
        <v>1598</v>
      </c>
      <c r="J32" s="167">
        <f>+I32+H32+D32</f>
        <v>151393</v>
      </c>
      <c r="K32" s="286"/>
    </row>
    <row r="33" spans="1:10" ht="12.75">
      <c r="A33" s="297"/>
      <c r="B33" s="140"/>
      <c r="C33" s="186"/>
      <c r="D33" s="173"/>
      <c r="E33" s="186"/>
      <c r="F33" s="186"/>
      <c r="G33" s="186"/>
      <c r="H33" s="173"/>
      <c r="I33" s="187"/>
      <c r="J33" s="188" t="s">
        <v>62</v>
      </c>
    </row>
    <row r="34" spans="1:11" s="276" customFormat="1" ht="12.75">
      <c r="A34" s="287" t="s">
        <v>53</v>
      </c>
      <c r="B34" s="138">
        <v>18135</v>
      </c>
      <c r="C34" s="165">
        <f>D34-B34</f>
        <v>124</v>
      </c>
      <c r="D34" s="166">
        <v>18259</v>
      </c>
      <c r="E34" s="165">
        <v>1660</v>
      </c>
      <c r="F34" s="165">
        <v>751</v>
      </c>
      <c r="G34" s="165">
        <f>H34-E34-F34</f>
        <v>195</v>
      </c>
      <c r="H34" s="166">
        <v>2606</v>
      </c>
      <c r="I34" s="180">
        <v>297</v>
      </c>
      <c r="J34" s="167">
        <f>+I34+H34+D34</f>
        <v>21162</v>
      </c>
      <c r="K34" s="286"/>
    </row>
    <row r="35" spans="1:10" ht="12.75">
      <c r="A35" s="297"/>
      <c r="B35" s="140"/>
      <c r="C35" s="186"/>
      <c r="D35" s="173"/>
      <c r="E35" s="186"/>
      <c r="F35" s="186"/>
      <c r="G35" s="186"/>
      <c r="H35" s="173"/>
      <c r="I35" s="187"/>
      <c r="J35" s="188" t="s">
        <v>62</v>
      </c>
    </row>
    <row r="36" spans="1:11" s="276" customFormat="1" ht="12.75">
      <c r="A36" s="287" t="s">
        <v>457</v>
      </c>
      <c r="B36" s="138">
        <v>687</v>
      </c>
      <c r="C36" s="165">
        <f>D36-B36</f>
        <v>22</v>
      </c>
      <c r="D36" s="166">
        <v>709</v>
      </c>
      <c r="E36" s="165">
        <v>51</v>
      </c>
      <c r="F36" s="165">
        <v>6</v>
      </c>
      <c r="G36" s="165">
        <f>H36-E36-F36</f>
        <v>6</v>
      </c>
      <c r="H36" s="166">
        <v>63</v>
      </c>
      <c r="I36" s="180">
        <v>17</v>
      </c>
      <c r="J36" s="167">
        <f>+I36+H36+D36</f>
        <v>789</v>
      </c>
      <c r="K36" s="286"/>
    </row>
    <row r="37" spans="1:10" ht="12.75">
      <c r="A37" s="297"/>
      <c r="B37" s="140"/>
      <c r="C37" s="186"/>
      <c r="D37" s="173"/>
      <c r="E37" s="186"/>
      <c r="F37" s="186"/>
      <c r="G37" s="186"/>
      <c r="H37" s="173"/>
      <c r="I37" s="187"/>
      <c r="J37" s="188" t="s">
        <v>62</v>
      </c>
    </row>
    <row r="38" spans="1:10" ht="12.75">
      <c r="A38" s="287" t="s">
        <v>92</v>
      </c>
      <c r="B38" s="140"/>
      <c r="C38" s="186"/>
      <c r="D38" s="173"/>
      <c r="E38" s="186"/>
      <c r="F38" s="186"/>
      <c r="G38" s="186"/>
      <c r="H38" s="173"/>
      <c r="I38" s="187"/>
      <c r="J38" s="188" t="s">
        <v>62</v>
      </c>
    </row>
    <row r="39" spans="1:11" s="276" customFormat="1" ht="12.75" customHeight="1">
      <c r="A39" s="287" t="s">
        <v>93</v>
      </c>
      <c r="B39" s="138">
        <v>6141</v>
      </c>
      <c r="C39" s="165">
        <f>D39-B39</f>
        <v>29</v>
      </c>
      <c r="D39" s="166">
        <v>6170</v>
      </c>
      <c r="E39" s="165">
        <v>613</v>
      </c>
      <c r="F39" s="165">
        <v>274</v>
      </c>
      <c r="G39" s="165">
        <f>H39-E39-F39</f>
        <v>172</v>
      </c>
      <c r="H39" s="166">
        <v>1059</v>
      </c>
      <c r="I39" s="180">
        <v>121</v>
      </c>
      <c r="J39" s="167">
        <f>+I39+H39+D39</f>
        <v>7350</v>
      </c>
      <c r="K39" s="286"/>
    </row>
    <row r="40" spans="1:10" ht="13.5" thickBot="1">
      <c r="A40" s="298"/>
      <c r="B40" s="142"/>
      <c r="C40" s="168"/>
      <c r="D40" s="169"/>
      <c r="E40" s="168"/>
      <c r="F40" s="168"/>
      <c r="G40" s="168"/>
      <c r="H40" s="169"/>
      <c r="I40" s="181"/>
      <c r="J40" s="170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8"/>
      <c r="J41" s="18"/>
    </row>
    <row r="42" spans="1:10" ht="12.75">
      <c r="A42" s="70"/>
      <c r="B42" s="70"/>
      <c r="C42" s="70"/>
      <c r="D42" s="70"/>
      <c r="E42" s="70"/>
      <c r="F42" s="70"/>
      <c r="G42" s="70"/>
      <c r="H42" s="70"/>
      <c r="I42" s="44"/>
      <c r="J42" s="44"/>
    </row>
    <row r="43" spans="1:10" ht="12.75">
      <c r="A43" s="70"/>
      <c r="B43" s="70"/>
      <c r="C43" s="70"/>
      <c r="D43" s="70"/>
      <c r="E43" s="70"/>
      <c r="F43" s="70"/>
      <c r="G43" s="70"/>
      <c r="H43" s="70"/>
      <c r="I43" s="44"/>
      <c r="J43" s="44"/>
    </row>
    <row r="44" spans="1:10" ht="12.75">
      <c r="A44" s="70"/>
      <c r="B44" s="70"/>
      <c r="C44" s="70"/>
      <c r="D44" s="70"/>
      <c r="E44" s="70"/>
      <c r="F44" s="70"/>
      <c r="G44" s="70"/>
      <c r="H44" s="70"/>
      <c r="I44" s="44"/>
      <c r="J44" s="44"/>
    </row>
    <row r="45" spans="1:10" ht="12.75">
      <c r="A45" s="70"/>
      <c r="B45" s="70"/>
      <c r="C45" s="70"/>
      <c r="D45" s="70"/>
      <c r="E45" s="70"/>
      <c r="F45" s="70"/>
      <c r="G45" s="70"/>
      <c r="H45" s="70"/>
      <c r="I45" s="44"/>
      <c r="J45" s="44"/>
    </row>
    <row r="46" spans="1:10" ht="12.75">
      <c r="A46" s="70"/>
      <c r="B46" s="70"/>
      <c r="C46" s="70"/>
      <c r="D46" s="70"/>
      <c r="E46" s="70"/>
      <c r="F46" s="70"/>
      <c r="G46" s="70"/>
      <c r="H46" s="70"/>
      <c r="I46" s="44"/>
      <c r="J46" s="44"/>
    </row>
    <row r="47" spans="1:8" ht="12.75">
      <c r="A47" s="58"/>
      <c r="B47" s="58"/>
      <c r="C47" s="58"/>
      <c r="D47" s="58"/>
      <c r="E47" s="58"/>
      <c r="F47" s="58"/>
      <c r="G47" s="58"/>
      <c r="H47" s="58"/>
    </row>
    <row r="48" spans="1:8" ht="12.75">
      <c r="A48" s="58"/>
      <c r="B48" s="58"/>
      <c r="C48" s="58"/>
      <c r="D48" s="58"/>
      <c r="E48" s="58"/>
      <c r="F48" s="58"/>
      <c r="G48" s="58"/>
      <c r="H48" s="58"/>
    </row>
  </sheetData>
  <mergeCells count="2">
    <mergeCell ref="E5:H5"/>
    <mergeCell ref="I6:I7"/>
  </mergeCells>
  <printOptions horizontalCentered="1" verticalCentered="1"/>
  <pageMargins left="0.7874015748031497" right="0.7874015748031497" top="0.6299212598425197" bottom="0.984251968503937" header="0.5118110236220472" footer="0.5511811023622047"/>
  <pageSetup fitToHeight="1" fitToWidth="1" horizontalDpi="180" verticalDpi="180" orientation="portrait" scale="81" r:id="rId1"/>
  <headerFooter alignWithMargins="0">
    <oddFooter>&amp;CAnuario Estadístico 2000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E6" sqref="E6"/>
    </sheetView>
  </sheetViews>
  <sheetFormatPr defaultColWidth="9.140625" defaultRowHeight="12.75"/>
  <cols>
    <col min="1" max="1" width="11.421875" style="0" customWidth="1"/>
    <col min="2" max="2" width="13.8515625" style="0" customWidth="1"/>
    <col min="3" max="16384" width="11.421875" style="0" customWidth="1"/>
  </cols>
  <sheetData>
    <row r="1" spans="1:5" ht="12.75">
      <c r="A1" s="1" t="s">
        <v>150</v>
      </c>
      <c r="B1" s="1"/>
      <c r="C1" s="1"/>
      <c r="D1" s="1"/>
      <c r="E1" s="1"/>
    </row>
    <row r="2" spans="1:5" ht="12.75">
      <c r="A2" s="1" t="s">
        <v>170</v>
      </c>
      <c r="B2" s="1"/>
      <c r="C2" s="1"/>
      <c r="D2" s="1"/>
      <c r="E2" s="1"/>
    </row>
    <row r="3" spans="1:5" ht="12.75">
      <c r="A3" s="1" t="s">
        <v>496</v>
      </c>
      <c r="B3" s="1"/>
      <c r="C3" s="1"/>
      <c r="D3" s="1"/>
      <c r="E3" s="1"/>
    </row>
    <row r="4" spans="1:5" ht="12.75">
      <c r="A4" s="1" t="s">
        <v>403</v>
      </c>
      <c r="B4" s="1"/>
      <c r="C4" s="1"/>
      <c r="D4" s="1"/>
      <c r="E4" s="1"/>
    </row>
    <row r="5" spans="1:5" ht="13.5" thickBot="1">
      <c r="A5" s="18"/>
      <c r="B5" s="18"/>
      <c r="C5" s="18"/>
      <c r="D5" s="18"/>
      <c r="E5" s="18"/>
    </row>
    <row r="6" spans="1:5" ht="12.75">
      <c r="A6" s="26" t="s">
        <v>62</v>
      </c>
      <c r="B6" s="32" t="s">
        <v>171</v>
      </c>
      <c r="C6" s="27" t="s">
        <v>141</v>
      </c>
      <c r="D6" s="27" t="s">
        <v>536</v>
      </c>
      <c r="E6" s="28" t="s">
        <v>141</v>
      </c>
    </row>
    <row r="7" spans="1:5" ht="12.75">
      <c r="A7" s="7" t="s">
        <v>172</v>
      </c>
      <c r="B7" s="21" t="s">
        <v>535</v>
      </c>
      <c r="C7" s="8" t="s">
        <v>142</v>
      </c>
      <c r="D7" s="8" t="s">
        <v>139</v>
      </c>
      <c r="E7" s="33" t="s">
        <v>142</v>
      </c>
    </row>
    <row r="8" spans="1:5" ht="13.5" thickBot="1">
      <c r="A8" s="29"/>
      <c r="B8" s="21"/>
      <c r="C8" s="58"/>
      <c r="D8" s="8"/>
      <c r="E8" s="179"/>
    </row>
    <row r="9" spans="1:5" ht="12.75">
      <c r="A9" s="32"/>
      <c r="B9" s="316"/>
      <c r="C9" s="183"/>
      <c r="D9" s="27"/>
      <c r="E9" s="184"/>
    </row>
    <row r="10" spans="1:5" ht="12.75">
      <c r="A10" s="21">
        <v>1991</v>
      </c>
      <c r="B10" s="81">
        <v>7196</v>
      </c>
      <c r="C10" s="99">
        <v>7.2</v>
      </c>
      <c r="D10" s="82">
        <v>504649</v>
      </c>
      <c r="E10" s="97">
        <v>16</v>
      </c>
    </row>
    <row r="11" spans="1:5" ht="12.75">
      <c r="A11" s="21">
        <v>1992</v>
      </c>
      <c r="B11" s="81">
        <v>8549</v>
      </c>
      <c r="C11" s="99">
        <f aca="true" t="shared" si="0" ref="C11:C19">+(B11-B10)/B10*100</f>
        <v>18.802112284602558</v>
      </c>
      <c r="D11" s="82">
        <v>610549</v>
      </c>
      <c r="E11" s="97">
        <f aca="true" t="shared" si="1" ref="E11:E19">+(D11-D10)/D10*100</f>
        <v>20.98488256193909</v>
      </c>
    </row>
    <row r="12" spans="1:5" ht="12.75">
      <c r="A12" s="21">
        <v>1993</v>
      </c>
      <c r="B12" s="81">
        <v>9479</v>
      </c>
      <c r="C12" s="99">
        <f t="shared" si="0"/>
        <v>10.878465317581004</v>
      </c>
      <c r="D12" s="82">
        <v>684005</v>
      </c>
      <c r="E12" s="97">
        <f t="shared" si="1"/>
        <v>12.031139187845694</v>
      </c>
    </row>
    <row r="13" spans="1:5" ht="12.75">
      <c r="A13" s="21">
        <v>1994</v>
      </c>
      <c r="B13" s="81">
        <v>10794</v>
      </c>
      <c r="C13" s="99">
        <f t="shared" si="0"/>
        <v>13.872771389387067</v>
      </c>
      <c r="D13" s="82">
        <v>761448</v>
      </c>
      <c r="E13" s="97">
        <f t="shared" si="1"/>
        <v>11.321993260283184</v>
      </c>
    </row>
    <row r="14" spans="1:5" ht="12.75">
      <c r="A14" s="21">
        <v>1995</v>
      </c>
      <c r="B14" s="81">
        <v>11862</v>
      </c>
      <c r="C14" s="99">
        <f t="shared" si="0"/>
        <v>9.894385769872152</v>
      </c>
      <c r="D14" s="82">
        <v>784610</v>
      </c>
      <c r="E14" s="97">
        <f t="shared" si="1"/>
        <v>3.041836080730398</v>
      </c>
    </row>
    <row r="15" spans="1:5" ht="12.75">
      <c r="A15" s="21">
        <v>1996</v>
      </c>
      <c r="B15" s="81">
        <v>13128</v>
      </c>
      <c r="C15" s="99">
        <f t="shared" si="0"/>
        <v>10.672736469398078</v>
      </c>
      <c r="D15" s="82">
        <v>781127</v>
      </c>
      <c r="E15" s="97">
        <f t="shared" si="1"/>
        <v>-0.4439148111800767</v>
      </c>
    </row>
    <row r="16" spans="1:5" ht="12.75">
      <c r="A16" s="21">
        <v>1997</v>
      </c>
      <c r="B16" s="81">
        <v>13437</v>
      </c>
      <c r="C16" s="99">
        <f t="shared" si="0"/>
        <v>2.3537477148080437</v>
      </c>
      <c r="D16" s="82">
        <v>811490</v>
      </c>
      <c r="E16" s="97">
        <f t="shared" si="1"/>
        <v>3.8870759812424867</v>
      </c>
    </row>
    <row r="17" spans="1:5" ht="12.75">
      <c r="A17" s="21">
        <v>1998</v>
      </c>
      <c r="B17" s="81">
        <v>13413</v>
      </c>
      <c r="C17" s="99">
        <f t="shared" si="0"/>
        <v>-0.17861129716454566</v>
      </c>
      <c r="D17" s="82">
        <v>942853</v>
      </c>
      <c r="E17" s="97">
        <f t="shared" si="1"/>
        <v>16.187876622016294</v>
      </c>
    </row>
    <row r="18" spans="1:5" ht="12.75">
      <c r="A18" s="21">
        <v>1999</v>
      </c>
      <c r="B18" s="305">
        <v>13714</v>
      </c>
      <c r="C18" s="99">
        <f t="shared" si="0"/>
        <v>2.2440915529709984</v>
      </c>
      <c r="D18" s="288">
        <v>1031585</v>
      </c>
      <c r="E18" s="97">
        <f t="shared" si="1"/>
        <v>9.411011048381878</v>
      </c>
    </row>
    <row r="19" spans="1:5" ht="12.75">
      <c r="A19" s="146">
        <v>2000</v>
      </c>
      <c r="B19" s="305">
        <v>14122</v>
      </c>
      <c r="C19" s="99">
        <f t="shared" si="0"/>
        <v>2.975061980457926</v>
      </c>
      <c r="D19" s="288">
        <v>1088075</v>
      </c>
      <c r="E19" s="97">
        <f t="shared" si="1"/>
        <v>5.476039298749012</v>
      </c>
    </row>
    <row r="20" spans="1:5" ht="12.75">
      <c r="A20" s="178"/>
      <c r="B20" s="178"/>
      <c r="C20" s="58"/>
      <c r="D20" s="58"/>
      <c r="E20" s="97" t="s">
        <v>62</v>
      </c>
    </row>
    <row r="21" spans="1:5" ht="13.5" thickBot="1">
      <c r="A21" s="13"/>
      <c r="B21" s="47"/>
      <c r="C21" s="96"/>
      <c r="D21" s="39"/>
      <c r="E21" s="46"/>
    </row>
    <row r="23" ht="12.75">
      <c r="A23" t="s">
        <v>300</v>
      </c>
    </row>
    <row r="24" ht="12.75">
      <c r="A24" t="s">
        <v>173</v>
      </c>
    </row>
  </sheetData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portrait" r:id="rId1"/>
  <headerFooter alignWithMargins="0">
    <oddFooter>&amp;CAnuario Estadístico 2000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selection activeCell="A3" sqref="A3:G3"/>
    </sheetView>
  </sheetViews>
  <sheetFormatPr defaultColWidth="9.140625" defaultRowHeight="12.75"/>
  <cols>
    <col min="1" max="1" width="12.7109375" style="0" customWidth="1"/>
    <col min="2" max="2" width="17.00390625" style="0" customWidth="1"/>
    <col min="3" max="3" width="13.7109375" style="0" customWidth="1"/>
    <col min="4" max="4" width="15.140625" style="0" bestFit="1" customWidth="1"/>
    <col min="5" max="5" width="14.140625" style="0" customWidth="1"/>
    <col min="6" max="6" width="11.421875" style="0" customWidth="1"/>
    <col min="7" max="7" width="14.140625" style="0" customWidth="1"/>
    <col min="8" max="16384" width="11.421875" style="0" customWidth="1"/>
  </cols>
  <sheetData>
    <row r="1" spans="1:7" ht="12.75">
      <c r="A1" s="427" t="s">
        <v>151</v>
      </c>
      <c r="B1" s="427"/>
      <c r="C1" s="427"/>
      <c r="D1" s="427"/>
      <c r="E1" s="427"/>
      <c r="F1" s="427"/>
      <c r="G1" s="427"/>
    </row>
    <row r="2" spans="1:7" ht="12.75">
      <c r="A2" s="427" t="s">
        <v>565</v>
      </c>
      <c r="B2" s="427"/>
      <c r="C2" s="427"/>
      <c r="D2" s="427"/>
      <c r="E2" s="427"/>
      <c r="F2" s="427"/>
      <c r="G2" s="427"/>
    </row>
    <row r="3" spans="1:7" ht="12.75">
      <c r="A3" s="427" t="s">
        <v>497</v>
      </c>
      <c r="B3" s="427"/>
      <c r="C3" s="427"/>
      <c r="D3" s="427"/>
      <c r="E3" s="427"/>
      <c r="F3" s="427"/>
      <c r="G3" s="427"/>
    </row>
    <row r="4" spans="1:6" ht="13.5" thickBot="1">
      <c r="A4" s="1"/>
      <c r="B4" s="1"/>
      <c r="C4" s="1"/>
      <c r="D4" s="1"/>
      <c r="E4" s="1"/>
      <c r="F4" s="1"/>
    </row>
    <row r="5" spans="1:7" ht="12.75">
      <c r="A5" s="215"/>
      <c r="B5" s="32" t="s">
        <v>537</v>
      </c>
      <c r="C5" s="28" t="s">
        <v>539</v>
      </c>
      <c r="D5" s="27" t="s">
        <v>541</v>
      </c>
      <c r="E5" s="27" t="s">
        <v>539</v>
      </c>
      <c r="F5" s="32" t="s">
        <v>176</v>
      </c>
      <c r="G5" s="184" t="s">
        <v>539</v>
      </c>
    </row>
    <row r="6" spans="1:7" ht="12.75">
      <c r="A6" s="7" t="s">
        <v>175</v>
      </c>
      <c r="B6" s="21" t="s">
        <v>538</v>
      </c>
      <c r="C6" s="33" t="s">
        <v>540</v>
      </c>
      <c r="D6" s="8" t="s">
        <v>538</v>
      </c>
      <c r="E6" s="8" t="s">
        <v>540</v>
      </c>
      <c r="F6" s="21" t="s">
        <v>16</v>
      </c>
      <c r="G6" s="179" t="s">
        <v>540</v>
      </c>
    </row>
    <row r="7" spans="1:7" ht="13.5" thickBot="1">
      <c r="A7" s="9"/>
      <c r="B7" s="16"/>
      <c r="C7" s="17"/>
      <c r="D7" s="11"/>
      <c r="E7" s="11"/>
      <c r="F7" s="16"/>
      <c r="G7" s="179"/>
    </row>
    <row r="8" spans="1:7" ht="12.75">
      <c r="A8" s="16" t="s">
        <v>177</v>
      </c>
      <c r="B8" s="100">
        <v>83</v>
      </c>
      <c r="C8" s="406">
        <f>+B8/B16*100</f>
        <v>22.92817679558011</v>
      </c>
      <c r="D8" s="101">
        <v>178</v>
      </c>
      <c r="E8" s="207">
        <f>+D8/D16*100</f>
        <v>12.158469945355192</v>
      </c>
      <c r="F8" s="100">
        <v>261</v>
      </c>
      <c r="G8" s="203">
        <f>+F8/F16*100</f>
        <v>14.29353778751369</v>
      </c>
    </row>
    <row r="9" spans="1:7" ht="12.75">
      <c r="A9" s="16" t="s">
        <v>178</v>
      </c>
      <c r="B9" s="102">
        <v>41</v>
      </c>
      <c r="C9" s="407">
        <f>+B9/B16*100</f>
        <v>11.32596685082873</v>
      </c>
      <c r="D9" s="98">
        <v>130</v>
      </c>
      <c r="E9" s="208">
        <f>+D9/D16*100</f>
        <v>8.879781420765028</v>
      </c>
      <c r="F9" s="102">
        <v>171</v>
      </c>
      <c r="G9" s="204">
        <f>+F9/F16*100</f>
        <v>9.364731653888281</v>
      </c>
    </row>
    <row r="10" spans="1:7" ht="12.75">
      <c r="A10" s="16" t="s">
        <v>179</v>
      </c>
      <c r="B10" s="102">
        <v>6</v>
      </c>
      <c r="C10" s="407">
        <f>+B10/B16*100</f>
        <v>1.6574585635359116</v>
      </c>
      <c r="D10" s="98">
        <v>33</v>
      </c>
      <c r="E10" s="208">
        <f>+D10/D16*100</f>
        <v>2.2540983606557377</v>
      </c>
      <c r="F10" s="102">
        <v>39</v>
      </c>
      <c r="G10" s="204">
        <f>+F10/F16*100</f>
        <v>2.135815991237678</v>
      </c>
    </row>
    <row r="11" spans="1:7" ht="12.75">
      <c r="A11" s="16" t="s">
        <v>180</v>
      </c>
      <c r="B11" s="102">
        <v>22</v>
      </c>
      <c r="C11" s="407">
        <f>+B11/B16*100</f>
        <v>6.077348066298343</v>
      </c>
      <c r="D11" s="98">
        <v>43</v>
      </c>
      <c r="E11" s="208">
        <f>+D11/D16*100</f>
        <v>2.9371584699453552</v>
      </c>
      <c r="F11" s="102">
        <v>65</v>
      </c>
      <c r="G11" s="204">
        <f>+F11/F16*100</f>
        <v>3.5596933187294635</v>
      </c>
    </row>
    <row r="12" spans="1:7" ht="12.75">
      <c r="A12" s="16" t="s">
        <v>181</v>
      </c>
      <c r="B12" s="102">
        <v>92</v>
      </c>
      <c r="C12" s="407">
        <f>+B12/B16*100</f>
        <v>25.41436464088398</v>
      </c>
      <c r="D12" s="98">
        <v>202</v>
      </c>
      <c r="E12" s="208">
        <f>+D12/D16*100</f>
        <v>13.797814207650273</v>
      </c>
      <c r="F12" s="102">
        <v>294</v>
      </c>
      <c r="G12" s="204">
        <f>+F12/F16*100</f>
        <v>16.10076670317634</v>
      </c>
    </row>
    <row r="13" spans="1:7" ht="12.75">
      <c r="A13" s="16" t="s">
        <v>182</v>
      </c>
      <c r="B13" s="102">
        <v>94</v>
      </c>
      <c r="C13" s="407">
        <f>+B13/B16*100</f>
        <v>25.96685082872928</v>
      </c>
      <c r="D13" s="98">
        <v>616</v>
      </c>
      <c r="E13" s="208">
        <f>+D13/D16*100</f>
        <v>42.07650273224044</v>
      </c>
      <c r="F13" s="102">
        <v>710</v>
      </c>
      <c r="G13" s="204">
        <f>+F13/F16*100</f>
        <v>38.882803943044905</v>
      </c>
    </row>
    <row r="14" spans="1:7" ht="12.75">
      <c r="A14" s="16" t="s">
        <v>183</v>
      </c>
      <c r="B14" s="102">
        <v>24</v>
      </c>
      <c r="C14" s="407">
        <f>+B14/B16*100</f>
        <v>6.629834254143646</v>
      </c>
      <c r="D14" s="98">
        <v>262</v>
      </c>
      <c r="E14" s="208">
        <f>+D14/D16*100</f>
        <v>17.89617486338798</v>
      </c>
      <c r="F14" s="102">
        <v>286</v>
      </c>
      <c r="G14" s="204">
        <f>+F14/F16*100</f>
        <v>15.66265060240964</v>
      </c>
    </row>
    <row r="15" spans="1:7" ht="12.75">
      <c r="A15" s="16"/>
      <c r="B15" s="102"/>
      <c r="C15" s="407"/>
      <c r="D15" s="98"/>
      <c r="E15" s="208"/>
      <c r="F15" s="102"/>
      <c r="G15" s="204"/>
    </row>
    <row r="16" spans="1:7" s="57" customFormat="1" ht="13.5" thickBot="1">
      <c r="A16" s="163" t="s">
        <v>16</v>
      </c>
      <c r="B16" s="161">
        <f>SUM(B8:B15)</f>
        <v>362</v>
      </c>
      <c r="C16" s="408">
        <f>SUM(C8:C15)</f>
        <v>100</v>
      </c>
      <c r="D16" s="162">
        <f>SUM(D8:D15)</f>
        <v>1464</v>
      </c>
      <c r="E16" s="209">
        <f>SUM(E8:E14)</f>
        <v>100.00000000000001</v>
      </c>
      <c r="F16" s="161">
        <f>SUM(B16+D16)</f>
        <v>1826</v>
      </c>
      <c r="G16" s="205">
        <f>SUM(G8:G15)</f>
        <v>100</v>
      </c>
    </row>
    <row r="17" spans="1:6" ht="12.75">
      <c r="A17" s="18"/>
      <c r="B17" s="18"/>
      <c r="C17" s="18"/>
      <c r="D17" s="18"/>
      <c r="E17" s="18"/>
      <c r="F17" s="18"/>
    </row>
    <row r="18" spans="1:6" ht="12.75">
      <c r="A18" s="18" t="s">
        <v>300</v>
      </c>
      <c r="B18" s="18"/>
      <c r="C18" s="18"/>
      <c r="D18" s="18"/>
      <c r="E18" s="18"/>
      <c r="F18" s="18"/>
    </row>
    <row r="19" spans="1:6" ht="12.75">
      <c r="A19" s="18" t="s">
        <v>184</v>
      </c>
      <c r="B19" s="18"/>
      <c r="C19" s="18"/>
      <c r="D19" s="18"/>
      <c r="E19" s="18"/>
      <c r="F19" s="18"/>
    </row>
    <row r="22" spans="1:7" ht="12.75">
      <c r="A22" s="427" t="s">
        <v>152</v>
      </c>
      <c r="B22" s="427"/>
      <c r="C22" s="427"/>
      <c r="D22" s="427"/>
      <c r="E22" s="427"/>
      <c r="F22" s="427"/>
      <c r="G22" s="427"/>
    </row>
    <row r="23" spans="1:7" ht="12.75">
      <c r="A23" s="427" t="s">
        <v>498</v>
      </c>
      <c r="B23" s="427"/>
      <c r="C23" s="427"/>
      <c r="D23" s="427"/>
      <c r="E23" s="427"/>
      <c r="F23" s="427"/>
      <c r="G23" s="427"/>
    </row>
    <row r="24" spans="1:7" ht="12.75">
      <c r="A24" s="427" t="s">
        <v>497</v>
      </c>
      <c r="B24" s="427"/>
      <c r="C24" s="427"/>
      <c r="D24" s="427"/>
      <c r="E24" s="427"/>
      <c r="F24" s="427"/>
      <c r="G24" s="427"/>
    </row>
    <row r="25" spans="1:6" ht="13.5" thickBot="1">
      <c r="A25" s="1"/>
      <c r="B25" s="1"/>
      <c r="C25" s="1"/>
      <c r="D25" s="1"/>
      <c r="E25" s="1"/>
      <c r="F25" s="1"/>
    </row>
    <row r="26" spans="1:7" ht="12.75">
      <c r="A26" s="6" t="s">
        <v>62</v>
      </c>
      <c r="B26" s="32" t="s">
        <v>537</v>
      </c>
      <c r="C26" s="28" t="s">
        <v>539</v>
      </c>
      <c r="D26" s="27" t="s">
        <v>541</v>
      </c>
      <c r="E26" s="27" t="s">
        <v>562</v>
      </c>
      <c r="F26" s="32" t="s">
        <v>176</v>
      </c>
      <c r="G26" s="201" t="s">
        <v>539</v>
      </c>
    </row>
    <row r="27" spans="1:7" ht="12.75">
      <c r="A27" s="12" t="s">
        <v>175</v>
      </c>
      <c r="B27" s="21" t="s">
        <v>538</v>
      </c>
      <c r="C27" s="33" t="s">
        <v>540</v>
      </c>
      <c r="D27" s="8" t="s">
        <v>538</v>
      </c>
      <c r="E27" s="8" t="s">
        <v>540</v>
      </c>
      <c r="F27" s="21" t="s">
        <v>16</v>
      </c>
      <c r="G27" s="190" t="s">
        <v>540</v>
      </c>
    </row>
    <row r="28" spans="1:7" ht="13.5" thickBot="1">
      <c r="A28" s="9"/>
      <c r="B28" s="13"/>
      <c r="C28" s="14"/>
      <c r="D28" s="10"/>
      <c r="E28" s="10"/>
      <c r="F28" s="13"/>
      <c r="G28" s="160"/>
    </row>
    <row r="29" spans="1:7" ht="12.75">
      <c r="A29" s="6" t="s">
        <v>177</v>
      </c>
      <c r="B29" s="317">
        <v>4112</v>
      </c>
      <c r="C29" s="410">
        <f>+B29/B37*100</f>
        <v>29.117688712646935</v>
      </c>
      <c r="D29" s="144">
        <v>4116</v>
      </c>
      <c r="E29" s="198">
        <f>+D29/D37*100</f>
        <v>26.770731707317076</v>
      </c>
      <c r="F29" s="317">
        <f>+B29+D29</f>
        <v>8228</v>
      </c>
      <c r="G29" s="203">
        <f>+F29/F37*100</f>
        <v>27.89436213852256</v>
      </c>
    </row>
    <row r="30" spans="1:7" ht="12.75">
      <c r="A30" s="12" t="s">
        <v>178</v>
      </c>
      <c r="B30" s="81">
        <v>1158</v>
      </c>
      <c r="C30" s="411">
        <f>+B30/B37*100</f>
        <v>8.199971675400084</v>
      </c>
      <c r="D30" s="82">
        <v>1270</v>
      </c>
      <c r="E30" s="199">
        <f>+D30/D37*100</f>
        <v>8.260162601626016</v>
      </c>
      <c r="F30" s="81">
        <f aca="true" t="shared" si="0" ref="F30:F35">+B30+D30</f>
        <v>2428</v>
      </c>
      <c r="G30" s="204">
        <f>+F30/F37*100</f>
        <v>8.231345560565481</v>
      </c>
    </row>
    <row r="31" spans="1:7" ht="12.75">
      <c r="A31" s="12" t="s">
        <v>179</v>
      </c>
      <c r="B31" s="81">
        <v>73</v>
      </c>
      <c r="C31" s="411">
        <f>+B31/B37*100</f>
        <v>0.5169239484492282</v>
      </c>
      <c r="D31" s="82">
        <v>324</v>
      </c>
      <c r="E31" s="199">
        <f>+D31/D37*100</f>
        <v>2.107317073170732</v>
      </c>
      <c r="F31" s="81">
        <f t="shared" si="0"/>
        <v>397</v>
      </c>
      <c r="G31" s="204">
        <f>+F31/F37*100</f>
        <v>1.3458995830084415</v>
      </c>
    </row>
    <row r="32" spans="1:7" ht="12.75">
      <c r="A32" s="12" t="s">
        <v>180</v>
      </c>
      <c r="B32" s="81">
        <v>1331</v>
      </c>
      <c r="C32" s="411">
        <f>+B32/B37*100</f>
        <v>9.425010621724967</v>
      </c>
      <c r="D32" s="82">
        <v>419</v>
      </c>
      <c r="E32" s="199">
        <f>+D32/D37*100</f>
        <v>2.7252032520325202</v>
      </c>
      <c r="F32" s="81">
        <f t="shared" si="0"/>
        <v>1750</v>
      </c>
      <c r="G32" s="204">
        <f>+F32/F37*100</f>
        <v>5.93280672610774</v>
      </c>
    </row>
    <row r="33" spans="1:7" ht="12.75">
      <c r="A33" s="12" t="s">
        <v>181</v>
      </c>
      <c r="B33" s="81">
        <v>3233</v>
      </c>
      <c r="C33" s="411">
        <f>+B33/B37*100</f>
        <v>22.893357881319925</v>
      </c>
      <c r="D33" s="82">
        <v>1889</v>
      </c>
      <c r="E33" s="199">
        <f>+D33/D37*100</f>
        <v>12.286178861788617</v>
      </c>
      <c r="F33" s="81">
        <f t="shared" si="0"/>
        <v>5122</v>
      </c>
      <c r="G33" s="204">
        <f>+F33/F37*100</f>
        <v>17.36447774349934</v>
      </c>
    </row>
    <row r="34" spans="1:7" ht="12.75">
      <c r="A34" s="12" t="s">
        <v>182</v>
      </c>
      <c r="B34" s="81">
        <v>3530</v>
      </c>
      <c r="C34" s="411">
        <f>+B34/B37*100</f>
        <v>24.996459425010624</v>
      </c>
      <c r="D34" s="82">
        <v>5002</v>
      </c>
      <c r="E34" s="199">
        <f>+D34/D37*100</f>
        <v>32.53333333333333</v>
      </c>
      <c r="F34" s="81">
        <f t="shared" si="0"/>
        <v>8532</v>
      </c>
      <c r="G34" s="204">
        <f>+F34/F37*100</f>
        <v>28.924975421229277</v>
      </c>
    </row>
    <row r="35" spans="1:7" ht="12.75">
      <c r="A35" s="12" t="s">
        <v>183</v>
      </c>
      <c r="B35" s="81">
        <v>685</v>
      </c>
      <c r="C35" s="411">
        <f>+B35/B37*100</f>
        <v>4.850587735448237</v>
      </c>
      <c r="D35" s="82">
        <v>2355</v>
      </c>
      <c r="E35" s="199">
        <f>+D35/D37*100</f>
        <v>15.317073170731707</v>
      </c>
      <c r="F35" s="81">
        <f t="shared" si="0"/>
        <v>3040</v>
      </c>
      <c r="G35" s="204">
        <f>+F35/F37*100</f>
        <v>10.30613282706716</v>
      </c>
    </row>
    <row r="36" spans="1:7" ht="12.75">
      <c r="A36" s="12"/>
      <c r="B36" s="81"/>
      <c r="C36" s="411"/>
      <c r="D36" s="82"/>
      <c r="E36" s="82"/>
      <c r="F36" s="81"/>
      <c r="G36" s="204"/>
    </row>
    <row r="37" spans="1:7" s="57" customFormat="1" ht="13.5" thickBot="1">
      <c r="A37" s="118" t="s">
        <v>16</v>
      </c>
      <c r="B37" s="409">
        <f>SUM(B29:B36)</f>
        <v>14122</v>
      </c>
      <c r="C37" s="412">
        <f>SUM(C29:C36)</f>
        <v>100</v>
      </c>
      <c r="D37" s="202">
        <f>SUM(D29:D36)</f>
        <v>15375</v>
      </c>
      <c r="E37" s="200">
        <f>SUM(E29:E35)</f>
        <v>100</v>
      </c>
      <c r="F37" s="409">
        <f>SUM(F29:F35)</f>
        <v>29497</v>
      </c>
      <c r="G37" s="205">
        <f>SUM(G29:G36)</f>
        <v>100</v>
      </c>
    </row>
    <row r="38" spans="1:6" ht="12.75">
      <c r="A38" s="18"/>
      <c r="B38" s="18"/>
      <c r="C38" s="18"/>
      <c r="D38" s="18"/>
      <c r="E38" s="18"/>
      <c r="F38" s="18"/>
    </row>
    <row r="39" spans="1:6" ht="12.75">
      <c r="A39" s="18" t="s">
        <v>300</v>
      </c>
      <c r="B39" s="18"/>
      <c r="C39" s="18"/>
      <c r="D39" s="18"/>
      <c r="E39" s="18"/>
      <c r="F39" s="18"/>
    </row>
    <row r="40" spans="1:6" ht="12.75">
      <c r="A40" s="18" t="s">
        <v>184</v>
      </c>
      <c r="B40" s="18"/>
      <c r="C40" s="18"/>
      <c r="D40" s="18"/>
      <c r="E40" s="18"/>
      <c r="F40" s="18"/>
    </row>
  </sheetData>
  <mergeCells count="6">
    <mergeCell ref="A23:G23"/>
    <mergeCell ref="A24:G24"/>
    <mergeCell ref="A1:G1"/>
    <mergeCell ref="A2:G2"/>
    <mergeCell ref="A3:G3"/>
    <mergeCell ref="A22:G22"/>
  </mergeCells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portrait" r:id="rId1"/>
  <headerFooter alignWithMargins="0">
    <oddFooter>&amp;CAnuario Estadístico 2000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B1">
      <selection activeCell="D13" sqref="D13"/>
    </sheetView>
  </sheetViews>
  <sheetFormatPr defaultColWidth="9.140625" defaultRowHeight="12.75"/>
  <cols>
    <col min="1" max="1" width="42.7109375" style="0" customWidth="1"/>
    <col min="2" max="2" width="11.421875" style="0" customWidth="1"/>
    <col min="3" max="3" width="13.57421875" style="0" customWidth="1"/>
    <col min="4" max="4" width="14.7109375" style="0" customWidth="1"/>
    <col min="5" max="5" width="13.57421875" style="0" customWidth="1"/>
    <col min="6" max="16384" width="11.421875" style="0" customWidth="1"/>
  </cols>
  <sheetData>
    <row r="1" spans="1:5" ht="12.75">
      <c r="A1" s="427" t="s">
        <v>436</v>
      </c>
      <c r="B1" s="427"/>
      <c r="C1" s="427"/>
      <c r="D1" s="427"/>
      <c r="E1" s="427"/>
    </row>
    <row r="2" spans="1:5" ht="12.75">
      <c r="A2" s="427" t="s">
        <v>187</v>
      </c>
      <c r="B2" s="427"/>
      <c r="C2" s="427"/>
      <c r="D2" s="427"/>
      <c r="E2" s="427"/>
    </row>
    <row r="3" spans="1:5" ht="12.75">
      <c r="A3" s="427" t="s">
        <v>499</v>
      </c>
      <c r="B3" s="427"/>
      <c r="C3" s="427"/>
      <c r="D3" s="427"/>
      <c r="E3" s="427"/>
    </row>
    <row r="4" spans="1:4" ht="13.5" thickBot="1">
      <c r="A4" s="18"/>
      <c r="B4" s="18"/>
      <c r="C4" s="210"/>
      <c r="D4" s="18"/>
    </row>
    <row r="5" spans="1:5" ht="12.75">
      <c r="A5" s="19" t="s">
        <v>188</v>
      </c>
      <c r="B5" s="32" t="s">
        <v>536</v>
      </c>
      <c r="C5" s="27" t="s">
        <v>539</v>
      </c>
      <c r="D5" s="27" t="s">
        <v>542</v>
      </c>
      <c r="E5" s="201" t="s">
        <v>539</v>
      </c>
    </row>
    <row r="6" spans="1:5" ht="12.75">
      <c r="A6" s="22" t="s">
        <v>189</v>
      </c>
      <c r="B6" s="21" t="s">
        <v>520</v>
      </c>
      <c r="C6" s="8" t="s">
        <v>540</v>
      </c>
      <c r="D6" s="8" t="s">
        <v>535</v>
      </c>
      <c r="E6" s="190" t="s">
        <v>540</v>
      </c>
    </row>
    <row r="7" spans="1:5" ht="13.5" thickBot="1">
      <c r="A7" s="13"/>
      <c r="B7" s="21"/>
      <c r="C7" s="8"/>
      <c r="D7" s="11"/>
      <c r="E7" s="179"/>
    </row>
    <row r="8" spans="1:5" ht="12.75">
      <c r="A8" s="16" t="s">
        <v>190</v>
      </c>
      <c r="B8" s="317">
        <v>117</v>
      </c>
      <c r="C8" s="198">
        <f>+B8/B31*100</f>
        <v>32.32044198895028</v>
      </c>
      <c r="D8" s="54">
        <v>5667</v>
      </c>
      <c r="E8" s="318">
        <f>+D8/D31*100</f>
        <v>40.12887692961337</v>
      </c>
    </row>
    <row r="9" spans="1:5" ht="12.75">
      <c r="A9" s="16" t="s">
        <v>191</v>
      </c>
      <c r="B9" s="81">
        <v>29</v>
      </c>
      <c r="C9" s="199">
        <f>+B9/B31*100</f>
        <v>8.011049723756907</v>
      </c>
      <c r="D9" s="36">
        <v>800</v>
      </c>
      <c r="E9" s="206">
        <f>+D9/D31*100</f>
        <v>5.66491998300524</v>
      </c>
    </row>
    <row r="10" spans="1:5" ht="12.75">
      <c r="A10" s="16" t="s">
        <v>192</v>
      </c>
      <c r="B10" s="81">
        <v>57</v>
      </c>
      <c r="C10" s="199">
        <f>+B10/B31*100</f>
        <v>15.745856353591158</v>
      </c>
      <c r="D10" s="36">
        <v>2326</v>
      </c>
      <c r="E10" s="206">
        <f>+D10/D31*100</f>
        <v>16.470754850587735</v>
      </c>
    </row>
    <row r="11" spans="1:5" ht="12.75">
      <c r="A11" s="16" t="s">
        <v>193</v>
      </c>
      <c r="B11" s="81">
        <v>17</v>
      </c>
      <c r="C11" s="199">
        <f>+B11/B31*100</f>
        <v>4.696132596685083</v>
      </c>
      <c r="D11" s="36">
        <v>417</v>
      </c>
      <c r="E11" s="206">
        <f>+D11/D31*100</f>
        <v>2.9528395411414814</v>
      </c>
    </row>
    <row r="12" spans="1:5" ht="12.75">
      <c r="A12" s="16" t="s">
        <v>194</v>
      </c>
      <c r="B12" s="81">
        <v>23</v>
      </c>
      <c r="C12" s="199">
        <f>+B12/B31*100</f>
        <v>6.353591160220995</v>
      </c>
      <c r="D12" s="36">
        <v>1232</v>
      </c>
      <c r="E12" s="206">
        <f>+D12/D31*100</f>
        <v>8.72397677382807</v>
      </c>
    </row>
    <row r="13" spans="1:5" ht="12.75">
      <c r="A13" s="16" t="s">
        <v>195</v>
      </c>
      <c r="B13" s="81">
        <v>47</v>
      </c>
      <c r="C13" s="199">
        <f>+B13/B31*100</f>
        <v>12.98342541436464</v>
      </c>
      <c r="D13" s="36">
        <v>1749</v>
      </c>
      <c r="E13" s="206">
        <f>+D13/D31*100</f>
        <v>12.384931312845206</v>
      </c>
    </row>
    <row r="14" spans="1:5" ht="12.75">
      <c r="A14" s="16" t="s">
        <v>196</v>
      </c>
      <c r="B14" s="81">
        <v>14</v>
      </c>
      <c r="C14" s="199">
        <f>+B14/B31*100</f>
        <v>3.867403314917127</v>
      </c>
      <c r="D14" s="36">
        <v>297</v>
      </c>
      <c r="E14" s="206">
        <f>+D14/D31*100</f>
        <v>2.1031015436906957</v>
      </c>
    </row>
    <row r="15" spans="1:5" ht="12.75">
      <c r="A15" s="16" t="s">
        <v>197</v>
      </c>
      <c r="B15" s="81">
        <v>17</v>
      </c>
      <c r="C15" s="199">
        <f>+B15/B31*100</f>
        <v>4.696132596685083</v>
      </c>
      <c r="D15" s="36">
        <v>460</v>
      </c>
      <c r="E15" s="206">
        <f>+D15/D31*100</f>
        <v>3.257328990228013</v>
      </c>
    </row>
    <row r="16" spans="1:5" ht="12.75">
      <c r="A16" s="16" t="s">
        <v>198</v>
      </c>
      <c r="B16" s="81">
        <v>1</v>
      </c>
      <c r="C16" s="199">
        <f>+B16/B31*100</f>
        <v>0.2762430939226519</v>
      </c>
      <c r="D16" s="36">
        <v>13</v>
      </c>
      <c r="E16" s="206">
        <f>+D16/D31*100</f>
        <v>0.09205494972383516</v>
      </c>
    </row>
    <row r="17" spans="1:5" ht="12.75">
      <c r="A17" s="16" t="s">
        <v>199</v>
      </c>
      <c r="B17" s="81">
        <v>2</v>
      </c>
      <c r="C17" s="199">
        <f>+B17/B31*100</f>
        <v>0.5524861878453038</v>
      </c>
      <c r="D17" s="36">
        <v>33</v>
      </c>
      <c r="E17" s="206">
        <f>+D17/D31*100</f>
        <v>0.23367794929896615</v>
      </c>
    </row>
    <row r="18" spans="1:5" ht="12.75">
      <c r="A18" s="16" t="s">
        <v>200</v>
      </c>
      <c r="B18" s="81">
        <v>3</v>
      </c>
      <c r="C18" s="199">
        <f>+B18/B31*100</f>
        <v>0.8287292817679558</v>
      </c>
      <c r="D18" s="36">
        <v>82</v>
      </c>
      <c r="E18" s="206">
        <f>+D18/D31*100</f>
        <v>0.580654298258037</v>
      </c>
    </row>
    <row r="19" spans="1:5" ht="12.75">
      <c r="A19" s="16" t="s">
        <v>201</v>
      </c>
      <c r="B19" s="81">
        <v>4</v>
      </c>
      <c r="C19" s="199">
        <f>+B19/B31*100</f>
        <v>1.1049723756906076</v>
      </c>
      <c r="D19" s="36">
        <v>131</v>
      </c>
      <c r="E19" s="206">
        <f>+D19/D31*100</f>
        <v>0.927630647217108</v>
      </c>
    </row>
    <row r="20" spans="1:5" ht="12.75">
      <c r="A20" s="16" t="s">
        <v>202</v>
      </c>
      <c r="B20" s="81">
        <v>3</v>
      </c>
      <c r="C20" s="199">
        <f>+B20/B31*100</f>
        <v>0.8287292817679558</v>
      </c>
      <c r="D20" s="36">
        <v>82</v>
      </c>
      <c r="E20" s="206">
        <f>+D20/D31*100</f>
        <v>0.580654298258037</v>
      </c>
    </row>
    <row r="21" spans="1:5" ht="12.75">
      <c r="A21" s="16" t="s">
        <v>203</v>
      </c>
      <c r="B21" s="81">
        <v>6</v>
      </c>
      <c r="C21" s="199">
        <f>+B21/B31*100</f>
        <v>1.6574585635359116</v>
      </c>
      <c r="D21" s="36">
        <v>164</v>
      </c>
      <c r="E21" s="206">
        <f>+D21/D31*100</f>
        <v>1.161308596516074</v>
      </c>
    </row>
    <row r="22" spans="1:5" ht="12.75">
      <c r="A22" s="16" t="s">
        <v>204</v>
      </c>
      <c r="B22" s="81">
        <v>1</v>
      </c>
      <c r="C22" s="199">
        <f>+B22/B31*100</f>
        <v>0.2762430939226519</v>
      </c>
      <c r="D22" s="36">
        <v>55</v>
      </c>
      <c r="E22" s="206">
        <f>+D22/D31*100</f>
        <v>0.38946324883161026</v>
      </c>
    </row>
    <row r="23" spans="1:5" ht="12.75">
      <c r="A23" s="16" t="s">
        <v>205</v>
      </c>
      <c r="B23" s="81">
        <v>6</v>
      </c>
      <c r="C23" s="199">
        <f>+B23/B31*100</f>
        <v>1.6574585635359116</v>
      </c>
      <c r="D23" s="36">
        <v>170</v>
      </c>
      <c r="E23" s="206">
        <f>+D23/D31*100</f>
        <v>1.2037954963886135</v>
      </c>
    </row>
    <row r="24" spans="1:5" ht="12.75">
      <c r="A24" s="16" t="s">
        <v>206</v>
      </c>
      <c r="B24" s="81">
        <v>1</v>
      </c>
      <c r="C24" s="199">
        <f>+B24/B31*100</f>
        <v>0.2762430939226519</v>
      </c>
      <c r="D24" s="36">
        <v>10</v>
      </c>
      <c r="E24" s="206">
        <f>+D24/D31*100</f>
        <v>0.0708114997875655</v>
      </c>
    </row>
    <row r="25" spans="1:5" ht="12.75">
      <c r="A25" s="16" t="s">
        <v>207</v>
      </c>
      <c r="B25" s="81">
        <v>0</v>
      </c>
      <c r="C25" s="199">
        <f>+B25/B31*100</f>
        <v>0</v>
      </c>
      <c r="D25" s="36">
        <v>0</v>
      </c>
      <c r="E25" s="206">
        <f>+D25/D31*100</f>
        <v>0</v>
      </c>
    </row>
    <row r="26" spans="1:5" ht="12.75">
      <c r="A26" s="16" t="s">
        <v>208</v>
      </c>
      <c r="B26" s="81">
        <v>3</v>
      </c>
      <c r="C26" s="199">
        <f>+B26/B31*100</f>
        <v>0.8287292817679558</v>
      </c>
      <c r="D26" s="36">
        <v>73</v>
      </c>
      <c r="E26" s="206">
        <f>+D26/D31*100</f>
        <v>0.5169239484492282</v>
      </c>
    </row>
    <row r="27" spans="1:5" ht="12.75">
      <c r="A27" s="16" t="s">
        <v>209</v>
      </c>
      <c r="B27" s="81">
        <v>4</v>
      </c>
      <c r="C27" s="199">
        <f>+B27/B31*100</f>
        <v>1.1049723756906076</v>
      </c>
      <c r="D27" s="36">
        <v>164</v>
      </c>
      <c r="E27" s="206">
        <f>+D27/D31*100</f>
        <v>1.161308596516074</v>
      </c>
    </row>
    <row r="28" spans="1:5" ht="12.75">
      <c r="A28" s="16" t="s">
        <v>301</v>
      </c>
      <c r="B28" s="81">
        <v>2</v>
      </c>
      <c r="C28" s="199">
        <f>+B28/B31*100</f>
        <v>0.5524861878453038</v>
      </c>
      <c r="D28" s="36">
        <v>77</v>
      </c>
      <c r="E28" s="206">
        <f>+D28/D31*100</f>
        <v>0.5452485483642544</v>
      </c>
    </row>
    <row r="29" spans="1:5" ht="12.75">
      <c r="A29" s="16" t="s">
        <v>210</v>
      </c>
      <c r="B29" s="81">
        <v>5</v>
      </c>
      <c r="C29" s="199">
        <f>+B29/B31*100</f>
        <v>1.3812154696132597</v>
      </c>
      <c r="D29" s="36">
        <v>120</v>
      </c>
      <c r="E29" s="206">
        <f>+D29/D31*100</f>
        <v>0.849737997450786</v>
      </c>
    </row>
    <row r="30" spans="1:5" ht="12.75">
      <c r="A30" s="16"/>
      <c r="B30" s="81"/>
      <c r="C30" s="199"/>
      <c r="D30" s="36"/>
      <c r="E30" s="206"/>
    </row>
    <row r="31" spans="1:5" s="57" customFormat="1" ht="12.75">
      <c r="A31" s="177" t="s">
        <v>16</v>
      </c>
      <c r="B31" s="157">
        <f>SUM(B8:B30)</f>
        <v>362</v>
      </c>
      <c r="C31" s="211">
        <f>SUM(C8:C30)</f>
        <v>100.00000000000003</v>
      </c>
      <c r="D31" s="38">
        <f>SUM(D8:D29)</f>
        <v>14122</v>
      </c>
      <c r="E31" s="212">
        <f>SUM(E8:E29)</f>
        <v>100.00000000000003</v>
      </c>
    </row>
    <row r="32" spans="1:5" ht="13.5" thickBot="1">
      <c r="A32" s="13"/>
      <c r="B32" s="13"/>
      <c r="C32" s="10"/>
      <c r="D32" s="10"/>
      <c r="E32" s="160"/>
    </row>
    <row r="34" ht="12.75">
      <c r="A34" t="s">
        <v>318</v>
      </c>
    </row>
  </sheetData>
  <mergeCells count="3">
    <mergeCell ref="A1:E1"/>
    <mergeCell ref="A2:E2"/>
    <mergeCell ref="A3:E3"/>
  </mergeCells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portrait" r:id="rId1"/>
  <headerFooter alignWithMargins="0">
    <oddFooter>&amp;CAnuario Estadístico 2000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E7" sqref="E7"/>
    </sheetView>
  </sheetViews>
  <sheetFormatPr defaultColWidth="9.140625" defaultRowHeight="12.75"/>
  <cols>
    <col min="1" max="1" width="25.28125" style="0" customWidth="1"/>
    <col min="2" max="3" width="11.421875" style="0" customWidth="1"/>
    <col min="4" max="4" width="14.57421875" style="0" customWidth="1"/>
    <col min="5" max="5" width="15.00390625" style="0" customWidth="1"/>
    <col min="6" max="16384" width="11.421875" style="0" customWidth="1"/>
  </cols>
  <sheetData>
    <row r="1" spans="1:5" ht="12.75">
      <c r="A1" s="1" t="s">
        <v>374</v>
      </c>
      <c r="B1" s="1"/>
      <c r="C1" s="1"/>
      <c r="D1" s="1"/>
      <c r="E1" s="1"/>
    </row>
    <row r="2" spans="1:5" ht="12.75">
      <c r="A2" s="1" t="s">
        <v>448</v>
      </c>
      <c r="B2" s="1"/>
      <c r="C2" s="1"/>
      <c r="D2" s="1"/>
      <c r="E2" s="1"/>
    </row>
    <row r="3" spans="1:5" ht="12.75">
      <c r="A3" s="1" t="s">
        <v>404</v>
      </c>
      <c r="B3" s="1"/>
      <c r="C3" s="1"/>
      <c r="D3" s="1"/>
      <c r="E3" s="1"/>
    </row>
    <row r="4" spans="1:5" ht="13.5" thickBot="1">
      <c r="A4" s="18"/>
      <c r="B4" s="18"/>
      <c r="C4" s="18"/>
      <c r="D4" s="18"/>
      <c r="E4" s="18"/>
    </row>
    <row r="5" spans="1:5" ht="12.75">
      <c r="A5" s="3"/>
      <c r="B5" s="32" t="s">
        <v>536</v>
      </c>
      <c r="C5" s="27" t="s">
        <v>141</v>
      </c>
      <c r="D5" s="27" t="s">
        <v>542</v>
      </c>
      <c r="E5" s="28" t="s">
        <v>141</v>
      </c>
    </row>
    <row r="6" spans="1:5" ht="12.75">
      <c r="A6" s="95" t="s">
        <v>447</v>
      </c>
      <c r="B6" s="21" t="s">
        <v>520</v>
      </c>
      <c r="C6" s="8" t="s">
        <v>520</v>
      </c>
      <c r="D6" s="8" t="s">
        <v>535</v>
      </c>
      <c r="E6" s="33" t="s">
        <v>535</v>
      </c>
    </row>
    <row r="7" spans="1:5" ht="13.5" thickBot="1">
      <c r="A7" s="9"/>
      <c r="B7" s="16"/>
      <c r="C7" s="11"/>
      <c r="D7" s="11"/>
      <c r="E7" s="17"/>
    </row>
    <row r="8" spans="1:5" ht="12.75">
      <c r="A8" s="16"/>
      <c r="B8" s="53"/>
      <c r="C8" s="54"/>
      <c r="D8" s="54"/>
      <c r="E8" s="319"/>
    </row>
    <row r="9" spans="1:5" ht="12.75">
      <c r="A9" s="16" t="s">
        <v>211</v>
      </c>
      <c r="B9" s="41">
        <v>23</v>
      </c>
      <c r="C9" s="85">
        <f>+B9/B34*100</f>
        <v>6.353591160220995</v>
      </c>
      <c r="D9" s="36">
        <v>547</v>
      </c>
      <c r="E9" s="45">
        <f>+D9/D34*100</f>
        <v>3.8733890383798326</v>
      </c>
    </row>
    <row r="10" spans="1:5" ht="12.75">
      <c r="A10" s="16" t="s">
        <v>212</v>
      </c>
      <c r="B10" s="41">
        <v>8</v>
      </c>
      <c r="C10" s="85">
        <f>+B10/B34*100</f>
        <v>2.209944751381215</v>
      </c>
      <c r="D10" s="36">
        <v>903</v>
      </c>
      <c r="E10" s="45">
        <f>+D10/D34*100</f>
        <v>6.394278430817164</v>
      </c>
    </row>
    <row r="11" spans="1:5" ht="12.75">
      <c r="A11" s="16" t="s">
        <v>213</v>
      </c>
      <c r="B11" s="41">
        <v>3</v>
      </c>
      <c r="C11" s="85">
        <f>+B11/B34*100</f>
        <v>0.8287292817679558</v>
      </c>
      <c r="D11" s="36">
        <v>82</v>
      </c>
      <c r="E11" s="45">
        <f>+D11/D34*100</f>
        <v>0.580654298258037</v>
      </c>
    </row>
    <row r="12" spans="1:5" ht="12.75">
      <c r="A12" s="16" t="s">
        <v>214</v>
      </c>
      <c r="B12" s="41">
        <v>22</v>
      </c>
      <c r="C12" s="85">
        <f>+B12/B34*100</f>
        <v>6.077348066298343</v>
      </c>
      <c r="D12" s="36">
        <v>934</v>
      </c>
      <c r="E12" s="45">
        <f>+D12/D34*100</f>
        <v>6.613794080158618</v>
      </c>
    </row>
    <row r="13" spans="1:5" ht="12.75">
      <c r="A13" s="16" t="s">
        <v>215</v>
      </c>
      <c r="B13" s="41">
        <v>13</v>
      </c>
      <c r="C13" s="85">
        <f>+B13/B34*100</f>
        <v>3.591160220994475</v>
      </c>
      <c r="D13" s="36">
        <v>347</v>
      </c>
      <c r="E13" s="45">
        <f>+D13/D34*100</f>
        <v>2.457159042628523</v>
      </c>
    </row>
    <row r="14" spans="1:5" ht="12.75">
      <c r="A14" s="16" t="s">
        <v>216</v>
      </c>
      <c r="B14" s="41">
        <v>7</v>
      </c>
      <c r="C14" s="85">
        <f>+B14/B34*100</f>
        <v>1.9337016574585635</v>
      </c>
      <c r="D14" s="36">
        <v>205</v>
      </c>
      <c r="E14" s="45">
        <f>+D14/D34*100</f>
        <v>1.4516357456450928</v>
      </c>
    </row>
    <row r="15" spans="1:5" ht="12.75">
      <c r="A15" s="16" t="s">
        <v>217</v>
      </c>
      <c r="B15" s="41">
        <v>29</v>
      </c>
      <c r="C15" s="85">
        <f>+B15/B34*100</f>
        <v>8.011049723756907</v>
      </c>
      <c r="D15" s="36">
        <v>1384</v>
      </c>
      <c r="E15" s="45">
        <f>+D15/D34*100</f>
        <v>9.800311570599066</v>
      </c>
    </row>
    <row r="16" spans="1:5" ht="12.75">
      <c r="A16" s="16" t="s">
        <v>218</v>
      </c>
      <c r="B16" s="41">
        <v>54</v>
      </c>
      <c r="C16" s="85">
        <f>+B16/B34*100</f>
        <v>14.917127071823206</v>
      </c>
      <c r="D16" s="36">
        <v>3051</v>
      </c>
      <c r="E16" s="45">
        <f>+D16/D34*100</f>
        <v>21.604588585186235</v>
      </c>
    </row>
    <row r="17" spans="1:5" ht="12.75">
      <c r="A17" s="16" t="s">
        <v>219</v>
      </c>
      <c r="B17" s="41">
        <v>7</v>
      </c>
      <c r="C17" s="85">
        <f>+B17/B34*100</f>
        <v>1.9337016574585635</v>
      </c>
      <c r="D17" s="36">
        <v>415</v>
      </c>
      <c r="E17" s="45">
        <f>+D17/D34*100</f>
        <v>2.938677241183968</v>
      </c>
    </row>
    <row r="18" spans="1:5" ht="12.75">
      <c r="A18" s="16" t="s">
        <v>220</v>
      </c>
      <c r="B18" s="41">
        <v>22</v>
      </c>
      <c r="C18" s="85">
        <f>+B18/B34*100</f>
        <v>6.077348066298343</v>
      </c>
      <c r="D18" s="36">
        <v>1178</v>
      </c>
      <c r="E18" s="45">
        <f>+D18/D34*100</f>
        <v>8.341594674975216</v>
      </c>
    </row>
    <row r="19" spans="1:5" ht="12.75">
      <c r="A19" s="16" t="s">
        <v>221</v>
      </c>
      <c r="B19" s="41">
        <v>6</v>
      </c>
      <c r="C19" s="85">
        <f>+B19/B34*100</f>
        <v>1.6574585635359116</v>
      </c>
      <c r="D19" s="36">
        <v>142</v>
      </c>
      <c r="E19" s="45">
        <f>+D19/D34*100</f>
        <v>1.00552329698343</v>
      </c>
    </row>
    <row r="20" spans="1:5" ht="12.75">
      <c r="A20" s="16" t="s">
        <v>222</v>
      </c>
      <c r="B20" s="41">
        <v>8</v>
      </c>
      <c r="C20" s="85">
        <f>+B20/B34*100</f>
        <v>2.209944751381215</v>
      </c>
      <c r="D20" s="36">
        <v>293</v>
      </c>
      <c r="E20" s="45">
        <f>+D20/D34*100</f>
        <v>2.074776943775669</v>
      </c>
    </row>
    <row r="21" spans="1:5" ht="12.75">
      <c r="A21" s="16" t="s">
        <v>223</v>
      </c>
      <c r="B21" s="41">
        <v>8</v>
      </c>
      <c r="C21" s="85">
        <f>+B21/B34*100</f>
        <v>2.209944751381215</v>
      </c>
      <c r="D21" s="36">
        <v>167</v>
      </c>
      <c r="E21" s="45">
        <f>+D21/D34*100</f>
        <v>1.1825520464523438</v>
      </c>
    </row>
    <row r="22" spans="1:5" ht="12.75">
      <c r="A22" s="16" t="s">
        <v>224</v>
      </c>
      <c r="B22" s="41">
        <v>13</v>
      </c>
      <c r="C22" s="85">
        <f>+B22/B34*100</f>
        <v>3.591160220994475</v>
      </c>
      <c r="D22" s="36">
        <v>314</v>
      </c>
      <c r="E22" s="45">
        <f>+D22/D34*100</f>
        <v>2.2234810933295566</v>
      </c>
    </row>
    <row r="23" spans="1:5" ht="12.75">
      <c r="A23" s="16" t="s">
        <v>225</v>
      </c>
      <c r="B23" s="41">
        <v>8</v>
      </c>
      <c r="C23" s="85">
        <f>+B23/B34*100</f>
        <v>2.209944751381215</v>
      </c>
      <c r="D23" s="36">
        <v>155</v>
      </c>
      <c r="E23" s="45">
        <f>+D23/D34*100</f>
        <v>1.0975782467072652</v>
      </c>
    </row>
    <row r="24" spans="1:5" ht="12.75">
      <c r="A24" s="16" t="s">
        <v>229</v>
      </c>
      <c r="B24" s="41">
        <v>3</v>
      </c>
      <c r="C24" s="85">
        <f>+B24/B34*100</f>
        <v>0.8287292817679558</v>
      </c>
      <c r="D24" s="36">
        <v>136</v>
      </c>
      <c r="E24" s="45">
        <f>+D24/D34*100</f>
        <v>0.9630363971108908</v>
      </c>
    </row>
    <row r="25" spans="1:5" ht="12.75">
      <c r="A25" s="16" t="s">
        <v>226</v>
      </c>
      <c r="B25" s="41">
        <v>11</v>
      </c>
      <c r="C25" s="85">
        <f>+B25/B34*100</f>
        <v>3.0386740331491713</v>
      </c>
      <c r="D25" s="36">
        <v>310</v>
      </c>
      <c r="E25" s="45">
        <f>+D25/D34*100</f>
        <v>2.1951564934145305</v>
      </c>
    </row>
    <row r="26" spans="1:5" ht="12.75">
      <c r="A26" s="16" t="s">
        <v>227</v>
      </c>
      <c r="B26" s="41">
        <v>19</v>
      </c>
      <c r="C26" s="85">
        <f>+B26/B34*100</f>
        <v>5.248618784530387</v>
      </c>
      <c r="D26" s="36">
        <v>617</v>
      </c>
      <c r="E26" s="45">
        <f>+D26/D34*100</f>
        <v>4.369069536892791</v>
      </c>
    </row>
    <row r="27" spans="1:5" ht="12.75">
      <c r="A27" s="16" t="s">
        <v>228</v>
      </c>
      <c r="B27" s="41">
        <v>31</v>
      </c>
      <c r="C27" s="85">
        <f>+B27/B34*100</f>
        <v>8.56353591160221</v>
      </c>
      <c r="D27" s="36">
        <v>1220</v>
      </c>
      <c r="E27" s="45">
        <f>+D27/D34*100</f>
        <v>8.63900297408299</v>
      </c>
    </row>
    <row r="28" spans="1:5" ht="12.75">
      <c r="A28" s="16" t="s">
        <v>230</v>
      </c>
      <c r="B28" s="41">
        <v>5</v>
      </c>
      <c r="C28" s="85">
        <f>+B28/B34*100</f>
        <v>1.3812154696132597</v>
      </c>
      <c r="D28" s="36">
        <v>120</v>
      </c>
      <c r="E28" s="45">
        <f>+D28/D34*100</f>
        <v>0.849737997450786</v>
      </c>
    </row>
    <row r="29" spans="1:5" ht="12.75">
      <c r="A29" s="16" t="s">
        <v>231</v>
      </c>
      <c r="B29" s="41">
        <v>6</v>
      </c>
      <c r="C29" s="85">
        <f>+B29/B34*100</f>
        <v>1.6574585635359116</v>
      </c>
      <c r="D29" s="36">
        <v>170</v>
      </c>
      <c r="E29" s="45">
        <f>+D29/D34*100</f>
        <v>1.2037954963886135</v>
      </c>
    </row>
    <row r="30" spans="1:5" ht="12.75">
      <c r="A30" s="16" t="s">
        <v>232</v>
      </c>
      <c r="B30" s="41">
        <v>3</v>
      </c>
      <c r="C30" s="85">
        <f>+B30/B34*100</f>
        <v>0.8287292817679558</v>
      </c>
      <c r="D30" s="36">
        <v>151</v>
      </c>
      <c r="E30" s="45">
        <f>+D30/D34*100</f>
        <v>1.069253646792239</v>
      </c>
    </row>
    <row r="31" spans="1:5" ht="12.75">
      <c r="A31" s="16" t="s">
        <v>233</v>
      </c>
      <c r="B31" s="41">
        <v>7</v>
      </c>
      <c r="C31" s="85">
        <f>+B31/B34*100</f>
        <v>1.9337016574585635</v>
      </c>
      <c r="D31" s="36">
        <v>138</v>
      </c>
      <c r="E31" s="45">
        <f>+D31/D34*100</f>
        <v>0.9771986970684038</v>
      </c>
    </row>
    <row r="32" spans="1:5" ht="12.75">
      <c r="A32" s="16" t="s">
        <v>234</v>
      </c>
      <c r="B32" s="41">
        <v>46</v>
      </c>
      <c r="C32" s="85">
        <f>+B32/B34*100</f>
        <v>12.70718232044199</v>
      </c>
      <c r="D32" s="36">
        <v>1143</v>
      </c>
      <c r="E32" s="45">
        <f>+D32/D34*100</f>
        <v>8.093754425718737</v>
      </c>
    </row>
    <row r="33" spans="1:5" ht="12.75">
      <c r="A33" s="16"/>
      <c r="B33" s="41"/>
      <c r="C33" s="85"/>
      <c r="D33" s="36"/>
      <c r="E33" s="45"/>
    </row>
    <row r="34" spans="1:5" s="57" customFormat="1" ht="12.75">
      <c r="A34" s="177" t="s">
        <v>16</v>
      </c>
      <c r="B34" s="50">
        <f>SUM(B8:B33)</f>
        <v>362</v>
      </c>
      <c r="C34" s="164">
        <f>SUM(C9:C33)</f>
        <v>100.00000000000004</v>
      </c>
      <c r="D34" s="38">
        <f>SUM(D8:D33)</f>
        <v>14122</v>
      </c>
      <c r="E34" s="51">
        <f>SUM(E9:E32)</f>
        <v>100</v>
      </c>
    </row>
    <row r="35" spans="1:5" ht="13.5" thickBot="1">
      <c r="A35" s="13"/>
      <c r="B35" s="13"/>
      <c r="C35" s="10"/>
      <c r="D35" s="10"/>
      <c r="E35" s="14"/>
    </row>
    <row r="37" ht="12.75">
      <c r="A37" t="s">
        <v>318</v>
      </c>
    </row>
  </sheetData>
  <printOptions horizontalCentered="1" verticalCentered="1"/>
  <pageMargins left="0.7874015748031497" right="0.7874015748031497" top="0.6299212598425197" bottom="0.984251968503937" header="0.5118110236220472" footer="0.5511811023622047"/>
  <pageSetup fitToHeight="1" fitToWidth="1" horizontalDpi="180" verticalDpi="180" orientation="portrait" r:id="rId1"/>
  <headerFooter alignWithMargins="0">
    <oddFooter>&amp;CAnuario Estadístico 2000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1">
      <selection activeCell="B5" sqref="B5:I5"/>
    </sheetView>
  </sheetViews>
  <sheetFormatPr defaultColWidth="9.140625" defaultRowHeight="12.75"/>
  <cols>
    <col min="1" max="1" width="11.421875" style="0" customWidth="1"/>
    <col min="2" max="2" width="8.140625" style="0" customWidth="1"/>
    <col min="3" max="4" width="7.421875" style="0" customWidth="1"/>
    <col min="5" max="5" width="7.28125" style="0" customWidth="1"/>
    <col min="6" max="6" width="7.8515625" style="0" customWidth="1"/>
    <col min="7" max="7" width="8.00390625" style="0" customWidth="1"/>
    <col min="8" max="8" width="15.28125" style="0" customWidth="1"/>
    <col min="9" max="9" width="9.28125" style="0" customWidth="1"/>
    <col min="10" max="16384" width="11.421875" style="0" customWidth="1"/>
  </cols>
  <sheetData>
    <row r="1" spans="1:9" ht="12.75">
      <c r="A1" s="84" t="s">
        <v>169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84" t="s">
        <v>235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84" t="s">
        <v>405</v>
      </c>
      <c r="B3" s="60"/>
      <c r="C3" s="60"/>
      <c r="D3" s="60"/>
      <c r="E3" s="60"/>
      <c r="F3" s="60"/>
      <c r="G3" s="60"/>
      <c r="H3" s="60"/>
      <c r="I3" s="60"/>
    </row>
    <row r="4" spans="1:9" ht="13.5" thickBot="1">
      <c r="A4" s="60"/>
      <c r="B4" s="60"/>
      <c r="C4" s="60"/>
      <c r="D4" s="60"/>
      <c r="E4" s="60"/>
      <c r="F4" s="60"/>
      <c r="G4" s="60"/>
      <c r="H4" s="60"/>
      <c r="I4" s="60"/>
    </row>
    <row r="5" spans="1:9" ht="12.75">
      <c r="A5" s="6"/>
      <c r="B5" s="434" t="s">
        <v>548</v>
      </c>
      <c r="C5" s="435"/>
      <c r="D5" s="435"/>
      <c r="E5" s="435"/>
      <c r="F5" s="435"/>
      <c r="G5" s="435"/>
      <c r="H5" s="435"/>
      <c r="I5" s="436"/>
    </row>
    <row r="6" spans="1:9" ht="13.5" thickBot="1">
      <c r="A6" s="12" t="s">
        <v>175</v>
      </c>
      <c r="B6" s="21" t="s">
        <v>543</v>
      </c>
      <c r="C6" s="8" t="s">
        <v>544</v>
      </c>
      <c r="D6" s="8" t="s">
        <v>545</v>
      </c>
      <c r="E6" s="8" t="s">
        <v>546</v>
      </c>
      <c r="F6" s="8" t="s">
        <v>408</v>
      </c>
      <c r="G6" s="8" t="s">
        <v>409</v>
      </c>
      <c r="H6" s="8" t="s">
        <v>547</v>
      </c>
      <c r="I6" s="33" t="s">
        <v>16</v>
      </c>
    </row>
    <row r="7" spans="1:9" ht="12.75">
      <c r="A7" s="59" t="s">
        <v>177</v>
      </c>
      <c r="B7" s="317">
        <v>199</v>
      </c>
      <c r="C7" s="144">
        <v>339</v>
      </c>
      <c r="D7" s="144">
        <v>219</v>
      </c>
      <c r="E7" s="144">
        <v>1691</v>
      </c>
      <c r="F7" s="144">
        <v>989</v>
      </c>
      <c r="G7" s="144">
        <v>621</v>
      </c>
      <c r="H7" s="144">
        <v>54</v>
      </c>
      <c r="I7" s="415">
        <f>SUM(B7:H7)</f>
        <v>4112</v>
      </c>
    </row>
    <row r="8" spans="1:9" ht="12.75">
      <c r="A8" s="16" t="s">
        <v>178</v>
      </c>
      <c r="B8" s="81">
        <v>18</v>
      </c>
      <c r="C8" s="82">
        <v>195</v>
      </c>
      <c r="D8" s="82">
        <v>145</v>
      </c>
      <c r="E8" s="82">
        <v>514</v>
      </c>
      <c r="F8" s="82">
        <v>234</v>
      </c>
      <c r="G8" s="82">
        <v>34</v>
      </c>
      <c r="H8" s="82">
        <v>18</v>
      </c>
      <c r="I8" s="416">
        <f aca="true" t="shared" si="0" ref="I8:I13">SUM(B8:H8)</f>
        <v>1158</v>
      </c>
    </row>
    <row r="9" spans="1:9" ht="12.75">
      <c r="A9" s="16" t="s">
        <v>179</v>
      </c>
      <c r="B9" s="81">
        <v>12</v>
      </c>
      <c r="C9" s="82">
        <v>18</v>
      </c>
      <c r="D9" s="82">
        <v>24</v>
      </c>
      <c r="E9" s="82">
        <v>0</v>
      </c>
      <c r="F9" s="82">
        <v>16</v>
      </c>
      <c r="G9" s="82">
        <v>0</v>
      </c>
      <c r="H9" s="82">
        <v>3</v>
      </c>
      <c r="I9" s="416">
        <f t="shared" si="0"/>
        <v>73</v>
      </c>
    </row>
    <row r="10" spans="1:9" ht="12.75">
      <c r="A10" s="16" t="s">
        <v>180</v>
      </c>
      <c r="B10" s="81">
        <v>12</v>
      </c>
      <c r="C10" s="82">
        <v>39</v>
      </c>
      <c r="D10" s="82">
        <v>137</v>
      </c>
      <c r="E10" s="82">
        <v>143</v>
      </c>
      <c r="F10" s="82">
        <v>656</v>
      </c>
      <c r="G10" s="82">
        <v>344</v>
      </c>
      <c r="H10" s="82">
        <v>0</v>
      </c>
      <c r="I10" s="416">
        <f t="shared" si="0"/>
        <v>1331</v>
      </c>
    </row>
    <row r="11" spans="1:9" ht="12.75">
      <c r="A11" s="16" t="s">
        <v>181</v>
      </c>
      <c r="B11" s="81">
        <v>131</v>
      </c>
      <c r="C11" s="82">
        <v>308</v>
      </c>
      <c r="D11" s="82">
        <v>619</v>
      </c>
      <c r="E11" s="82">
        <v>1077</v>
      </c>
      <c r="F11" s="82">
        <v>574</v>
      </c>
      <c r="G11" s="82">
        <v>506</v>
      </c>
      <c r="H11" s="82">
        <v>18</v>
      </c>
      <c r="I11" s="416">
        <f t="shared" si="0"/>
        <v>3233</v>
      </c>
    </row>
    <row r="12" spans="1:9" ht="12.75">
      <c r="A12" s="16" t="s">
        <v>182</v>
      </c>
      <c r="B12" s="81">
        <v>215</v>
      </c>
      <c r="C12" s="82">
        <v>393</v>
      </c>
      <c r="D12" s="82">
        <v>519</v>
      </c>
      <c r="E12" s="82">
        <v>935</v>
      </c>
      <c r="F12" s="82">
        <v>828</v>
      </c>
      <c r="G12" s="82">
        <v>603</v>
      </c>
      <c r="H12" s="82">
        <v>37</v>
      </c>
      <c r="I12" s="416">
        <f t="shared" si="0"/>
        <v>3530</v>
      </c>
    </row>
    <row r="13" spans="1:9" ht="12.75">
      <c r="A13" s="16" t="s">
        <v>183</v>
      </c>
      <c r="B13" s="81">
        <v>13</v>
      </c>
      <c r="C13" s="82">
        <v>181</v>
      </c>
      <c r="D13" s="82">
        <v>175</v>
      </c>
      <c r="E13" s="82">
        <v>221</v>
      </c>
      <c r="F13" s="82">
        <v>55</v>
      </c>
      <c r="G13" s="82">
        <v>0</v>
      </c>
      <c r="H13" s="82">
        <v>40</v>
      </c>
      <c r="I13" s="416">
        <f t="shared" si="0"/>
        <v>685</v>
      </c>
    </row>
    <row r="14" spans="1:9" ht="12.75">
      <c r="A14" s="16"/>
      <c r="B14" s="81"/>
      <c r="C14" s="82"/>
      <c r="D14" s="82"/>
      <c r="E14" s="82"/>
      <c r="F14" s="82"/>
      <c r="G14" s="82"/>
      <c r="H14" s="82" t="s">
        <v>62</v>
      </c>
      <c r="I14" s="416"/>
    </row>
    <row r="15" spans="1:9" ht="12.75">
      <c r="A15" s="75" t="s">
        <v>236</v>
      </c>
      <c r="B15" s="157">
        <f aca="true" t="shared" si="1" ref="B15:H15">SUM(B6:B13)</f>
        <v>600</v>
      </c>
      <c r="C15" s="414">
        <f t="shared" si="1"/>
        <v>1473</v>
      </c>
      <c r="D15" s="414">
        <f t="shared" si="1"/>
        <v>1838</v>
      </c>
      <c r="E15" s="414">
        <f t="shared" si="1"/>
        <v>4581</v>
      </c>
      <c r="F15" s="414">
        <f t="shared" si="1"/>
        <v>3352</v>
      </c>
      <c r="G15" s="414">
        <f t="shared" si="1"/>
        <v>2108</v>
      </c>
      <c r="H15" s="414">
        <f t="shared" si="1"/>
        <v>170</v>
      </c>
      <c r="I15" s="417">
        <f>SUM(B15:H15)</f>
        <v>14122</v>
      </c>
    </row>
    <row r="16" spans="1:9" ht="12.75">
      <c r="A16" s="75"/>
      <c r="B16" s="157"/>
      <c r="C16" s="414"/>
      <c r="D16" s="414"/>
      <c r="E16" s="414"/>
      <c r="F16" s="414"/>
      <c r="G16" s="414"/>
      <c r="H16" s="414"/>
      <c r="I16" s="417"/>
    </row>
    <row r="17" spans="1:9" s="57" customFormat="1" ht="13.5" thickBot="1">
      <c r="A17" s="320" t="s">
        <v>302</v>
      </c>
      <c r="B17" s="413">
        <f>+B15/I15*100</f>
        <v>4.24868998725393</v>
      </c>
      <c r="C17" s="200">
        <f>+C15/I15*100</f>
        <v>10.430533918708399</v>
      </c>
      <c r="D17" s="200">
        <f>+D15/I15*100</f>
        <v>13.01515366095454</v>
      </c>
      <c r="E17" s="200">
        <f>+E15/I15*100</f>
        <v>32.438748052683756</v>
      </c>
      <c r="F17" s="200">
        <f>+F15/I15*100</f>
        <v>23.736014728791957</v>
      </c>
      <c r="G17" s="200">
        <f>+G15/I15*100</f>
        <v>14.927064155218808</v>
      </c>
      <c r="H17" s="200">
        <f>+H15/I15*100</f>
        <v>1.2037954963886135</v>
      </c>
      <c r="I17" s="412">
        <f>SUM(B17:H17)</f>
        <v>100</v>
      </c>
    </row>
    <row r="19" ht="12.75">
      <c r="A19" t="s">
        <v>318</v>
      </c>
    </row>
  </sheetData>
  <mergeCells count="1">
    <mergeCell ref="B5:I5"/>
  </mergeCells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portrait" r:id="rId1"/>
  <headerFooter alignWithMargins="0">
    <oddFooter>&amp;CAnuario Estadístico 2000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E720"/>
  <sheetViews>
    <sheetView workbookViewId="0" topLeftCell="A1">
      <selection activeCell="F11" sqref="F11"/>
    </sheetView>
  </sheetViews>
  <sheetFormatPr defaultColWidth="9.140625" defaultRowHeight="12.75"/>
  <cols>
    <col min="1" max="1" width="18.57421875" style="18" customWidth="1"/>
    <col min="2" max="2" width="13.28125" style="18" customWidth="1"/>
    <col min="3" max="3" width="11.140625" style="18" customWidth="1"/>
    <col min="4" max="4" width="10.8515625" style="18" customWidth="1"/>
    <col min="5" max="5" width="12.140625" style="18" customWidth="1"/>
    <col min="6" max="69" width="11.421875" style="0" customWidth="1"/>
    <col min="70" max="16384" width="11.421875" style="18" customWidth="1"/>
  </cols>
  <sheetData>
    <row r="1" spans="1:5" ht="12.75">
      <c r="A1" s="427" t="s">
        <v>174</v>
      </c>
      <c r="B1" s="427"/>
      <c r="C1" s="427"/>
      <c r="D1" s="427"/>
      <c r="E1" s="427"/>
    </row>
    <row r="2" spans="1:5" ht="12.75">
      <c r="A2" s="427" t="s">
        <v>237</v>
      </c>
      <c r="B2" s="427"/>
      <c r="C2" s="427"/>
      <c r="D2" s="427"/>
      <c r="E2" s="427"/>
    </row>
    <row r="3" spans="1:5" ht="12.75">
      <c r="A3" s="427" t="s">
        <v>406</v>
      </c>
      <c r="B3" s="427"/>
      <c r="C3" s="427"/>
      <c r="D3" s="427"/>
      <c r="E3" s="427"/>
    </row>
    <row r="4" ht="13.5" thickBot="1"/>
    <row r="5" spans="1:5" ht="13.5" thickBot="1">
      <c r="A5" s="59"/>
      <c r="B5" s="437" t="s">
        <v>549</v>
      </c>
      <c r="C5" s="438"/>
      <c r="D5" s="438"/>
      <c r="E5" s="439"/>
    </row>
    <row r="6" spans="1:5" ht="12.75">
      <c r="A6" s="16" t="s">
        <v>63</v>
      </c>
      <c r="B6" s="3" t="s">
        <v>407</v>
      </c>
      <c r="C6" s="252" t="s">
        <v>238</v>
      </c>
      <c r="D6" s="22" t="s">
        <v>408</v>
      </c>
      <c r="E6" s="26" t="s">
        <v>409</v>
      </c>
    </row>
    <row r="7" spans="1:5" ht="13.5" thickBot="1">
      <c r="A7" s="13"/>
      <c r="B7" s="7"/>
      <c r="C7" s="29"/>
      <c r="D7" s="33"/>
      <c r="E7" s="29"/>
    </row>
    <row r="8" spans="1:5" ht="12.75">
      <c r="A8" s="16" t="s">
        <v>74</v>
      </c>
      <c r="B8" s="253">
        <v>59.4</v>
      </c>
      <c r="C8" s="250">
        <v>54.6</v>
      </c>
      <c r="D8" s="250">
        <v>66.7</v>
      </c>
      <c r="E8" s="250">
        <v>66.9</v>
      </c>
    </row>
    <row r="9" spans="1:5" ht="12.75">
      <c r="A9" s="16" t="s">
        <v>75</v>
      </c>
      <c r="B9" s="192">
        <v>56.6</v>
      </c>
      <c r="C9" s="63">
        <v>62.6</v>
      </c>
      <c r="D9" s="63">
        <v>87.1</v>
      </c>
      <c r="E9" s="63">
        <v>87</v>
      </c>
    </row>
    <row r="10" spans="1:5" ht="12.75">
      <c r="A10" s="16" t="s">
        <v>76</v>
      </c>
      <c r="B10" s="192">
        <v>49.3</v>
      </c>
      <c r="C10" s="63">
        <v>64.4</v>
      </c>
      <c r="D10" s="63">
        <v>86.3</v>
      </c>
      <c r="E10" s="63">
        <v>86.9</v>
      </c>
    </row>
    <row r="11" spans="1:5" ht="12.75">
      <c r="A11" s="16" t="s">
        <v>77</v>
      </c>
      <c r="B11" s="192">
        <v>41.6</v>
      </c>
      <c r="C11" s="63">
        <v>50.9</v>
      </c>
      <c r="D11" s="63">
        <v>66.7</v>
      </c>
      <c r="E11" s="63">
        <v>66.7</v>
      </c>
    </row>
    <row r="12" spans="1:5" ht="12.75">
      <c r="A12" s="16" t="s">
        <v>78</v>
      </c>
      <c r="B12" s="192">
        <v>45.3</v>
      </c>
      <c r="C12" s="63">
        <v>46.7</v>
      </c>
      <c r="D12" s="63">
        <v>62.1</v>
      </c>
      <c r="E12" s="63">
        <v>69.7</v>
      </c>
    </row>
    <row r="13" spans="1:5" ht="12.75">
      <c r="A13" s="16" t="s">
        <v>79</v>
      </c>
      <c r="B13" s="192">
        <v>52.3</v>
      </c>
      <c r="C13" s="63">
        <v>50.4</v>
      </c>
      <c r="D13" s="63">
        <v>62.1</v>
      </c>
      <c r="E13" s="63">
        <v>68.3</v>
      </c>
    </row>
    <row r="14" spans="1:5" ht="12.75">
      <c r="A14" s="16" t="s">
        <v>80</v>
      </c>
      <c r="B14" s="192">
        <v>50.3</v>
      </c>
      <c r="C14" s="63">
        <v>60.8</v>
      </c>
      <c r="D14" s="63">
        <v>61.4</v>
      </c>
      <c r="E14" s="63">
        <v>63.2</v>
      </c>
    </row>
    <row r="15" spans="1:5" ht="12.75">
      <c r="A15" s="16" t="s">
        <v>81</v>
      </c>
      <c r="B15" s="192">
        <v>42.1</v>
      </c>
      <c r="C15" s="63">
        <v>50</v>
      </c>
      <c r="D15" s="63">
        <v>61.7</v>
      </c>
      <c r="E15" s="63">
        <v>73.5</v>
      </c>
    </row>
    <row r="16" spans="1:5" ht="12.75">
      <c r="A16" s="16" t="s">
        <v>82</v>
      </c>
      <c r="B16" s="192">
        <v>40.2</v>
      </c>
      <c r="C16" s="63">
        <v>37.9</v>
      </c>
      <c r="D16" s="63">
        <v>58.9</v>
      </c>
      <c r="E16" s="63">
        <v>68.7</v>
      </c>
    </row>
    <row r="17" spans="1:5" ht="12.75">
      <c r="A17" s="16" t="s">
        <v>83</v>
      </c>
      <c r="B17" s="192">
        <v>39.4</v>
      </c>
      <c r="C17" s="63">
        <v>39.2</v>
      </c>
      <c r="D17" s="63">
        <v>62.4</v>
      </c>
      <c r="E17" s="63">
        <v>70.6</v>
      </c>
    </row>
    <row r="18" spans="1:5" ht="12.75">
      <c r="A18" s="16" t="s">
        <v>84</v>
      </c>
      <c r="B18" s="192">
        <v>53.3</v>
      </c>
      <c r="C18" s="63">
        <v>53.6</v>
      </c>
      <c r="D18" s="63">
        <v>73.2</v>
      </c>
      <c r="E18" s="63">
        <v>79.9</v>
      </c>
    </row>
    <row r="19" spans="1:5" ht="12.75">
      <c r="A19" s="16" t="s">
        <v>85</v>
      </c>
      <c r="B19" s="192">
        <v>54.9</v>
      </c>
      <c r="C19" s="63">
        <v>50</v>
      </c>
      <c r="D19" s="63">
        <v>45</v>
      </c>
      <c r="E19" s="63">
        <v>59.2</v>
      </c>
    </row>
    <row r="20" spans="1:5" ht="12.75">
      <c r="A20" s="16"/>
      <c r="B20" s="192"/>
      <c r="C20" s="33"/>
      <c r="D20" s="33"/>
      <c r="E20" s="33"/>
    </row>
    <row r="21" spans="1:5" ht="13.5" thickBot="1">
      <c r="A21" s="163" t="s">
        <v>239</v>
      </c>
      <c r="B21" s="256">
        <f>+AVERAGE(B8:B19)</f>
        <v>48.724999999999994</v>
      </c>
      <c r="C21" s="251">
        <f>+AVERAGE(C8:C19)</f>
        <v>51.75833333333333</v>
      </c>
      <c r="D21" s="251">
        <f>+AVERAGE(D8:D19)</f>
        <v>66.13333333333334</v>
      </c>
      <c r="E21" s="251">
        <f>+AVERAGE(E8:E19)</f>
        <v>71.71666666666668</v>
      </c>
    </row>
    <row r="24" ht="12.75">
      <c r="A24" s="18" t="s">
        <v>410</v>
      </c>
    </row>
    <row r="25" spans="1:5" ht="12.75">
      <c r="A25"/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  <row r="210" spans="1:5" ht="12.75">
      <c r="A210"/>
      <c r="B210"/>
      <c r="C210"/>
      <c r="D210"/>
      <c r="E210"/>
    </row>
    <row r="211" spans="1:5" ht="12.75">
      <c r="A211"/>
      <c r="B211"/>
      <c r="C211"/>
      <c r="D211"/>
      <c r="E211"/>
    </row>
    <row r="212" spans="1:5" ht="12.75">
      <c r="A212"/>
      <c r="B212"/>
      <c r="C212"/>
      <c r="D212"/>
      <c r="E212"/>
    </row>
    <row r="213" spans="1:5" ht="12.75">
      <c r="A213"/>
      <c r="B213"/>
      <c r="C213"/>
      <c r="D213"/>
      <c r="E213"/>
    </row>
    <row r="214" spans="1:5" ht="12.75">
      <c r="A214"/>
      <c r="B214"/>
      <c r="C214"/>
      <c r="D214"/>
      <c r="E214"/>
    </row>
    <row r="215" spans="1:5" ht="12.75">
      <c r="A215"/>
      <c r="B215"/>
      <c r="C215"/>
      <c r="D215"/>
      <c r="E215"/>
    </row>
    <row r="216" spans="1:5" ht="12.75">
      <c r="A216"/>
      <c r="B216"/>
      <c r="C216"/>
      <c r="D216"/>
      <c r="E216"/>
    </row>
    <row r="217" spans="1:5" ht="12.75">
      <c r="A217"/>
      <c r="B217"/>
      <c r="C217"/>
      <c r="D217"/>
      <c r="E217"/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  <row r="303" spans="1:5" ht="12.75">
      <c r="A303"/>
      <c r="B303"/>
      <c r="C303"/>
      <c r="D303"/>
      <c r="E303"/>
    </row>
    <row r="304" spans="1:5" ht="12.75">
      <c r="A304"/>
      <c r="B304"/>
      <c r="C304"/>
      <c r="D304"/>
      <c r="E304"/>
    </row>
    <row r="305" spans="1:5" ht="12.75">
      <c r="A305"/>
      <c r="B305"/>
      <c r="C305"/>
      <c r="D305"/>
      <c r="E305"/>
    </row>
    <row r="306" spans="1:5" ht="12.75">
      <c r="A306"/>
      <c r="B306"/>
      <c r="C306"/>
      <c r="D306"/>
      <c r="E306"/>
    </row>
    <row r="307" spans="1:5" ht="12.75">
      <c r="A307"/>
      <c r="B307"/>
      <c r="C307"/>
      <c r="D307"/>
      <c r="E307"/>
    </row>
    <row r="308" spans="1:5" ht="12.75">
      <c r="A308"/>
      <c r="B308"/>
      <c r="C308"/>
      <c r="D308"/>
      <c r="E308"/>
    </row>
    <row r="309" spans="1:5" ht="12.75">
      <c r="A309"/>
      <c r="B309"/>
      <c r="C309"/>
      <c r="D309"/>
      <c r="E309"/>
    </row>
    <row r="310" spans="1:5" ht="12.75">
      <c r="A310"/>
      <c r="B310"/>
      <c r="C310"/>
      <c r="D310"/>
      <c r="E310"/>
    </row>
    <row r="311" spans="1:5" ht="12.75">
      <c r="A311"/>
      <c r="B311"/>
      <c r="C311"/>
      <c r="D311"/>
      <c r="E311"/>
    </row>
    <row r="312" spans="1:5" ht="12.75">
      <c r="A312"/>
      <c r="B312"/>
      <c r="C312"/>
      <c r="D312"/>
      <c r="E312"/>
    </row>
    <row r="313" spans="1:5" ht="12.75">
      <c r="A313"/>
      <c r="B313"/>
      <c r="C313"/>
      <c r="D313"/>
      <c r="E313"/>
    </row>
    <row r="314" spans="1:5" ht="12.75">
      <c r="A314"/>
      <c r="B314"/>
      <c r="C314"/>
      <c r="D314"/>
      <c r="E314"/>
    </row>
    <row r="315" spans="1:5" ht="12.75">
      <c r="A315"/>
      <c r="B315"/>
      <c r="C315"/>
      <c r="D315"/>
      <c r="E315"/>
    </row>
    <row r="316" spans="1:5" ht="12.75">
      <c r="A316"/>
      <c r="B316"/>
      <c r="C316"/>
      <c r="D316"/>
      <c r="E316"/>
    </row>
    <row r="317" spans="1:5" ht="12.75">
      <c r="A317"/>
      <c r="B317"/>
      <c r="C317"/>
      <c r="D317"/>
      <c r="E317"/>
    </row>
    <row r="318" spans="1:5" ht="12.75">
      <c r="A318"/>
      <c r="B318"/>
      <c r="C318"/>
      <c r="D318"/>
      <c r="E318"/>
    </row>
    <row r="319" spans="1:5" ht="12.75">
      <c r="A319"/>
      <c r="B319"/>
      <c r="C319"/>
      <c r="D319"/>
      <c r="E319"/>
    </row>
    <row r="320" spans="1:5" ht="12.75">
      <c r="A320"/>
      <c r="B320"/>
      <c r="C320"/>
      <c r="D320"/>
      <c r="E320"/>
    </row>
    <row r="321" spans="1:5" ht="12.75">
      <c r="A321"/>
      <c r="B321"/>
      <c r="C321"/>
      <c r="D321"/>
      <c r="E321"/>
    </row>
    <row r="322" spans="1:5" ht="12.75">
      <c r="A322"/>
      <c r="B322"/>
      <c r="C322"/>
      <c r="D322"/>
      <c r="E322"/>
    </row>
    <row r="323" spans="1:5" ht="12.75">
      <c r="A323"/>
      <c r="B323"/>
      <c r="C323"/>
      <c r="D323"/>
      <c r="E323"/>
    </row>
    <row r="324" spans="1:5" ht="12.75">
      <c r="A324"/>
      <c r="B324"/>
      <c r="C324"/>
      <c r="D324"/>
      <c r="E324"/>
    </row>
    <row r="325" spans="1:5" ht="12.75">
      <c r="A325"/>
      <c r="B325"/>
      <c r="C325"/>
      <c r="D325"/>
      <c r="E325"/>
    </row>
    <row r="326" spans="1:5" ht="12.75">
      <c r="A326"/>
      <c r="B326"/>
      <c r="C326"/>
      <c r="D326"/>
      <c r="E326"/>
    </row>
    <row r="327" spans="1:5" ht="12.75">
      <c r="A327"/>
      <c r="B327"/>
      <c r="C327"/>
      <c r="D327"/>
      <c r="E327"/>
    </row>
    <row r="328" spans="1:5" ht="12.75">
      <c r="A328"/>
      <c r="B328"/>
      <c r="C328"/>
      <c r="D328"/>
      <c r="E328"/>
    </row>
    <row r="329" spans="1:5" ht="12.75">
      <c r="A329"/>
      <c r="B329"/>
      <c r="C329"/>
      <c r="D329"/>
      <c r="E329"/>
    </row>
    <row r="330" spans="1:5" ht="12.75">
      <c r="A330"/>
      <c r="B330"/>
      <c r="C330"/>
      <c r="D330"/>
      <c r="E330"/>
    </row>
    <row r="331" spans="1:5" ht="12.75">
      <c r="A331"/>
      <c r="B331"/>
      <c r="C331"/>
      <c r="D331"/>
      <c r="E331"/>
    </row>
    <row r="332" spans="1:5" ht="12.75">
      <c r="A332"/>
      <c r="B332"/>
      <c r="C332"/>
      <c r="D332"/>
      <c r="E332"/>
    </row>
    <row r="333" spans="1:5" ht="12.75">
      <c r="A333"/>
      <c r="B333"/>
      <c r="C333"/>
      <c r="D333"/>
      <c r="E333"/>
    </row>
    <row r="334" spans="1:5" ht="12.75">
      <c r="A334"/>
      <c r="B334"/>
      <c r="C334"/>
      <c r="D334"/>
      <c r="E334"/>
    </row>
    <row r="335" spans="1:5" ht="12.75">
      <c r="A335"/>
      <c r="B335"/>
      <c r="C335"/>
      <c r="D335"/>
      <c r="E335"/>
    </row>
    <row r="336" spans="1:5" ht="12.75">
      <c r="A336"/>
      <c r="B336"/>
      <c r="C336"/>
      <c r="D336"/>
      <c r="E336"/>
    </row>
    <row r="337" spans="1:5" ht="12.75">
      <c r="A337"/>
      <c r="B337"/>
      <c r="C337"/>
      <c r="D337"/>
      <c r="E337"/>
    </row>
    <row r="338" spans="1:5" ht="12.75">
      <c r="A338"/>
      <c r="B338"/>
      <c r="C338"/>
      <c r="D338"/>
      <c r="E338"/>
    </row>
    <row r="339" spans="1:5" ht="12.75">
      <c r="A339"/>
      <c r="B339"/>
      <c r="C339"/>
      <c r="D339"/>
      <c r="E339"/>
    </row>
    <row r="340" spans="1:5" ht="12.75">
      <c r="A340"/>
      <c r="B340"/>
      <c r="C340"/>
      <c r="D340"/>
      <c r="E340"/>
    </row>
    <row r="341" spans="1:5" ht="12.75">
      <c r="A341"/>
      <c r="B341"/>
      <c r="C341"/>
      <c r="D341"/>
      <c r="E341"/>
    </row>
    <row r="342" spans="1:5" ht="12.75">
      <c r="A342"/>
      <c r="B342"/>
      <c r="C342"/>
      <c r="D342"/>
      <c r="E342"/>
    </row>
    <row r="343" spans="1:5" ht="12.75">
      <c r="A343"/>
      <c r="B343"/>
      <c r="C343"/>
      <c r="D343"/>
      <c r="E343"/>
    </row>
    <row r="344" spans="1:5" ht="12.75">
      <c r="A344"/>
      <c r="B344"/>
      <c r="C344"/>
      <c r="D344"/>
      <c r="E344"/>
    </row>
    <row r="345" spans="1:5" ht="12.75">
      <c r="A345"/>
      <c r="B345"/>
      <c r="C345"/>
      <c r="D345"/>
      <c r="E345"/>
    </row>
    <row r="346" spans="1:5" ht="12.75">
      <c r="A346"/>
      <c r="B346"/>
      <c r="C346"/>
      <c r="D346"/>
      <c r="E346"/>
    </row>
    <row r="347" spans="1:5" ht="12.75">
      <c r="A347"/>
      <c r="B347"/>
      <c r="C347"/>
      <c r="D347"/>
      <c r="E347"/>
    </row>
    <row r="348" spans="1:5" ht="12.75">
      <c r="A348"/>
      <c r="B348"/>
      <c r="C348"/>
      <c r="D348"/>
      <c r="E348"/>
    </row>
    <row r="349" spans="1:5" ht="12.75">
      <c r="A349"/>
      <c r="B349"/>
      <c r="C349"/>
      <c r="D349"/>
      <c r="E349"/>
    </row>
    <row r="350" spans="1:5" ht="12.75">
      <c r="A350"/>
      <c r="B350"/>
      <c r="C350"/>
      <c r="D350"/>
      <c r="E350"/>
    </row>
    <row r="351" spans="1:5" ht="12.75">
      <c r="A351"/>
      <c r="B351"/>
      <c r="C351"/>
      <c r="D351"/>
      <c r="E351"/>
    </row>
    <row r="352" spans="1:5" ht="12.75">
      <c r="A352"/>
      <c r="B352"/>
      <c r="C352"/>
      <c r="D352"/>
      <c r="E352"/>
    </row>
    <row r="353" spans="1:5" ht="12.75">
      <c r="A353"/>
      <c r="B353"/>
      <c r="C353"/>
      <c r="D353"/>
      <c r="E353"/>
    </row>
    <row r="354" spans="1:5" ht="12.75">
      <c r="A354"/>
      <c r="B354"/>
      <c r="C354"/>
      <c r="D354"/>
      <c r="E354"/>
    </row>
    <row r="355" spans="1:5" ht="12.75">
      <c r="A355"/>
      <c r="B355"/>
      <c r="C355"/>
      <c r="D355"/>
      <c r="E355"/>
    </row>
    <row r="356" spans="1:5" ht="12.75">
      <c r="A356"/>
      <c r="B356"/>
      <c r="C356"/>
      <c r="D356"/>
      <c r="E356"/>
    </row>
    <row r="357" spans="1:5" ht="12.75">
      <c r="A357"/>
      <c r="B357"/>
      <c r="C357"/>
      <c r="D357"/>
      <c r="E357"/>
    </row>
    <row r="358" spans="1:5" ht="12.75">
      <c r="A358"/>
      <c r="B358"/>
      <c r="C358"/>
      <c r="D358"/>
      <c r="E358"/>
    </row>
    <row r="359" spans="1:5" ht="12.75">
      <c r="A359"/>
      <c r="B359"/>
      <c r="C359"/>
      <c r="D359"/>
      <c r="E359"/>
    </row>
    <row r="360" spans="1:5" ht="12.75">
      <c r="A360"/>
      <c r="B360"/>
      <c r="C360"/>
      <c r="D360"/>
      <c r="E360"/>
    </row>
    <row r="361" spans="1:5" ht="12.75">
      <c r="A361"/>
      <c r="B361"/>
      <c r="C361"/>
      <c r="D361"/>
      <c r="E361"/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2.75">
      <c r="A373"/>
      <c r="B373"/>
      <c r="C373"/>
      <c r="D373"/>
      <c r="E373"/>
    </row>
    <row r="374" spans="1:5" ht="12.75">
      <c r="A374"/>
      <c r="B374"/>
      <c r="C374"/>
      <c r="D374"/>
      <c r="E374"/>
    </row>
    <row r="375" spans="1:5" ht="12.75">
      <c r="A375"/>
      <c r="B375"/>
      <c r="C375"/>
      <c r="D375"/>
      <c r="E375"/>
    </row>
    <row r="376" spans="1:5" ht="12.75">
      <c r="A376"/>
      <c r="B376"/>
      <c r="C376"/>
      <c r="D376"/>
      <c r="E376"/>
    </row>
    <row r="377" spans="1:5" ht="12.75">
      <c r="A377"/>
      <c r="B377"/>
      <c r="C377"/>
      <c r="D377"/>
      <c r="E377"/>
    </row>
    <row r="378" spans="1:5" ht="12.75">
      <c r="A378"/>
      <c r="B378"/>
      <c r="C378"/>
      <c r="D378"/>
      <c r="E378"/>
    </row>
    <row r="379" spans="1:5" ht="12.75">
      <c r="A379"/>
      <c r="B379"/>
      <c r="C379"/>
      <c r="D379"/>
      <c r="E379"/>
    </row>
    <row r="380" spans="1:5" ht="12.75">
      <c r="A380"/>
      <c r="B380"/>
      <c r="C380"/>
      <c r="D380"/>
      <c r="E380"/>
    </row>
    <row r="381" spans="1:5" ht="12.75">
      <c r="A381"/>
      <c r="B381"/>
      <c r="C381"/>
      <c r="D381"/>
      <c r="E381"/>
    </row>
    <row r="382" spans="1:5" ht="12.75">
      <c r="A382"/>
      <c r="B382"/>
      <c r="C382"/>
      <c r="D382"/>
      <c r="E382"/>
    </row>
    <row r="383" spans="1:5" ht="12.75">
      <c r="A383"/>
      <c r="B383"/>
      <c r="C383"/>
      <c r="D383"/>
      <c r="E383"/>
    </row>
    <row r="384" spans="1:5" ht="12.75">
      <c r="A384"/>
      <c r="B384"/>
      <c r="C384"/>
      <c r="D384"/>
      <c r="E384"/>
    </row>
    <row r="385" spans="1:5" ht="12.75">
      <c r="A385"/>
      <c r="B385"/>
      <c r="C385"/>
      <c r="D385"/>
      <c r="E385"/>
    </row>
    <row r="386" spans="1:5" ht="12.75">
      <c r="A386"/>
      <c r="B386"/>
      <c r="C386"/>
      <c r="D386"/>
      <c r="E386"/>
    </row>
    <row r="387" spans="1:5" ht="12.75">
      <c r="A387"/>
      <c r="B387"/>
      <c r="C387"/>
      <c r="D387"/>
      <c r="E387"/>
    </row>
    <row r="388" spans="1:5" ht="12.75">
      <c r="A388"/>
      <c r="B388"/>
      <c r="C388"/>
      <c r="D388"/>
      <c r="E388"/>
    </row>
    <row r="389" spans="1:5" ht="12.75">
      <c r="A389"/>
      <c r="B389"/>
      <c r="C389"/>
      <c r="D389"/>
      <c r="E389"/>
    </row>
    <row r="390" spans="1:5" ht="12.75">
      <c r="A390"/>
      <c r="B390"/>
      <c r="C390"/>
      <c r="D390"/>
      <c r="E390"/>
    </row>
    <row r="391" spans="1:5" ht="12.75">
      <c r="A391"/>
      <c r="B391"/>
      <c r="C391"/>
      <c r="D391"/>
      <c r="E391"/>
    </row>
    <row r="392" spans="1:5" ht="12.75">
      <c r="A392"/>
      <c r="B392"/>
      <c r="C392"/>
      <c r="D392"/>
      <c r="E392"/>
    </row>
    <row r="393" spans="1:5" ht="12.75">
      <c r="A393"/>
      <c r="B393"/>
      <c r="C393"/>
      <c r="D393"/>
      <c r="E393"/>
    </row>
    <row r="394" spans="1:5" ht="12.75">
      <c r="A394"/>
      <c r="B394"/>
      <c r="C394"/>
      <c r="D394"/>
      <c r="E394"/>
    </row>
    <row r="395" spans="1:5" ht="12.75">
      <c r="A395"/>
      <c r="B395"/>
      <c r="C395"/>
      <c r="D395"/>
      <c r="E395"/>
    </row>
    <row r="396" spans="1:5" ht="12.75">
      <c r="A396"/>
      <c r="B396"/>
      <c r="C396"/>
      <c r="D396"/>
      <c r="E396"/>
    </row>
    <row r="397" spans="1:5" ht="12.75">
      <c r="A397"/>
      <c r="B397"/>
      <c r="C397"/>
      <c r="D397"/>
      <c r="E397"/>
    </row>
    <row r="398" spans="1:5" ht="12.75">
      <c r="A398"/>
      <c r="B398"/>
      <c r="C398"/>
      <c r="D398"/>
      <c r="E398"/>
    </row>
    <row r="399" spans="1:5" ht="12.75">
      <c r="A399"/>
      <c r="B399"/>
      <c r="C399"/>
      <c r="D399"/>
      <c r="E399"/>
    </row>
    <row r="400" spans="1:5" ht="12.75">
      <c r="A400"/>
      <c r="B400"/>
      <c r="C400"/>
      <c r="D400"/>
      <c r="E400"/>
    </row>
    <row r="401" spans="1:5" ht="12.75">
      <c r="A401"/>
      <c r="B401"/>
      <c r="C401"/>
      <c r="D401"/>
      <c r="E401"/>
    </row>
    <row r="402" spans="1:5" ht="12.75">
      <c r="A402"/>
      <c r="B402"/>
      <c r="C402"/>
      <c r="D402"/>
      <c r="E402"/>
    </row>
    <row r="403" spans="1:5" ht="12.75">
      <c r="A403"/>
      <c r="B403"/>
      <c r="C403"/>
      <c r="D403"/>
      <c r="E403"/>
    </row>
    <row r="404" spans="1:5" ht="12.75">
      <c r="A404"/>
      <c r="B404"/>
      <c r="C404"/>
      <c r="D404"/>
      <c r="E404"/>
    </row>
    <row r="405" spans="1:5" ht="12.75">
      <c r="A405"/>
      <c r="B405"/>
      <c r="C405"/>
      <c r="D405"/>
      <c r="E405"/>
    </row>
    <row r="406" spans="1:5" ht="12.75">
      <c r="A406"/>
      <c r="B406"/>
      <c r="C406"/>
      <c r="D406"/>
      <c r="E406"/>
    </row>
    <row r="407" spans="1:5" ht="12.75">
      <c r="A407"/>
      <c r="B407"/>
      <c r="C407"/>
      <c r="D407"/>
      <c r="E407"/>
    </row>
    <row r="408" spans="1:5" ht="12.75">
      <c r="A408"/>
      <c r="B408"/>
      <c r="C408"/>
      <c r="D408"/>
      <c r="E408"/>
    </row>
    <row r="409" spans="1:5" ht="12.75">
      <c r="A409"/>
      <c r="B409"/>
      <c r="C409"/>
      <c r="D409"/>
      <c r="E409"/>
    </row>
    <row r="410" spans="1:5" ht="12.75">
      <c r="A410"/>
      <c r="B410"/>
      <c r="C410"/>
      <c r="D410"/>
      <c r="E410"/>
    </row>
    <row r="411" spans="1:5" ht="12.75">
      <c r="A411"/>
      <c r="B411"/>
      <c r="C411"/>
      <c r="D411"/>
      <c r="E411"/>
    </row>
    <row r="412" spans="1:5" ht="12.75">
      <c r="A412"/>
      <c r="B412"/>
      <c r="C412"/>
      <c r="D412"/>
      <c r="E412"/>
    </row>
    <row r="413" spans="1:5" ht="12.75">
      <c r="A413"/>
      <c r="B413"/>
      <c r="C413"/>
      <c r="D413"/>
      <c r="E413"/>
    </row>
    <row r="414" spans="1:5" ht="12.75">
      <c r="A414"/>
      <c r="B414"/>
      <c r="C414"/>
      <c r="D414"/>
      <c r="E414"/>
    </row>
    <row r="415" spans="1:5" ht="12.75">
      <c r="A415"/>
      <c r="B415"/>
      <c r="C415"/>
      <c r="D415"/>
      <c r="E415"/>
    </row>
    <row r="416" spans="1:5" ht="12.75">
      <c r="A416"/>
      <c r="B416"/>
      <c r="C416"/>
      <c r="D416"/>
      <c r="E416"/>
    </row>
    <row r="417" spans="1:5" ht="12.75">
      <c r="A417"/>
      <c r="B417"/>
      <c r="C417"/>
      <c r="D417"/>
      <c r="E417"/>
    </row>
    <row r="418" spans="1:5" ht="12.75">
      <c r="A418"/>
      <c r="B418"/>
      <c r="C418"/>
      <c r="D418"/>
      <c r="E418"/>
    </row>
    <row r="419" spans="1:5" ht="12.75">
      <c r="A419"/>
      <c r="B419"/>
      <c r="C419"/>
      <c r="D419"/>
      <c r="E419"/>
    </row>
    <row r="420" spans="1:5" ht="12.75">
      <c r="A420"/>
      <c r="B420"/>
      <c r="C420"/>
      <c r="D420"/>
      <c r="E420"/>
    </row>
    <row r="421" spans="1:5" ht="12.75">
      <c r="A421"/>
      <c r="B421"/>
      <c r="C421"/>
      <c r="D421"/>
      <c r="E421"/>
    </row>
    <row r="422" spans="1:5" ht="12.75">
      <c r="A422"/>
      <c r="B422"/>
      <c r="C422"/>
      <c r="D422"/>
      <c r="E422"/>
    </row>
    <row r="423" spans="1:5" ht="12.75">
      <c r="A423"/>
      <c r="B423"/>
      <c r="C423"/>
      <c r="D423"/>
      <c r="E423"/>
    </row>
    <row r="424" spans="1:5" ht="12.75">
      <c r="A424"/>
      <c r="B424"/>
      <c r="C424"/>
      <c r="D424"/>
      <c r="E424"/>
    </row>
    <row r="425" spans="1:5" ht="12.75">
      <c r="A425"/>
      <c r="B425"/>
      <c r="C425"/>
      <c r="D425"/>
      <c r="E425"/>
    </row>
    <row r="426" spans="1:5" ht="12.75">
      <c r="A426"/>
      <c r="B426"/>
      <c r="C426"/>
      <c r="D426"/>
      <c r="E426"/>
    </row>
    <row r="427" spans="1:5" ht="12.75">
      <c r="A427"/>
      <c r="B427"/>
      <c r="C427"/>
      <c r="D427"/>
      <c r="E427"/>
    </row>
    <row r="428" spans="1:5" ht="12.75">
      <c r="A428"/>
      <c r="B428"/>
      <c r="C428"/>
      <c r="D428"/>
      <c r="E428"/>
    </row>
    <row r="429" spans="1:5" ht="12.75">
      <c r="A429"/>
      <c r="B429"/>
      <c r="C429"/>
      <c r="D429"/>
      <c r="E429"/>
    </row>
    <row r="430" spans="1:5" ht="12.75">
      <c r="A430"/>
      <c r="B430"/>
      <c r="C430"/>
      <c r="D430"/>
      <c r="E430"/>
    </row>
    <row r="431" spans="1:5" ht="12.75">
      <c r="A431"/>
      <c r="B431"/>
      <c r="C431"/>
      <c r="D431"/>
      <c r="E431"/>
    </row>
    <row r="432" spans="1:5" ht="12.75">
      <c r="A432"/>
      <c r="B432"/>
      <c r="C432"/>
      <c r="D432"/>
      <c r="E432"/>
    </row>
    <row r="433" spans="1:5" ht="12.75">
      <c r="A433"/>
      <c r="B433"/>
      <c r="C433"/>
      <c r="D433"/>
      <c r="E433"/>
    </row>
    <row r="434" spans="1:5" ht="12.75">
      <c r="A434"/>
      <c r="B434"/>
      <c r="C434"/>
      <c r="D434"/>
      <c r="E434"/>
    </row>
    <row r="435" spans="1:5" ht="12.75">
      <c r="A435"/>
      <c r="B435"/>
      <c r="C435"/>
      <c r="D435"/>
      <c r="E435"/>
    </row>
    <row r="436" spans="1:5" ht="12.75">
      <c r="A436"/>
      <c r="B436"/>
      <c r="C436"/>
      <c r="D436"/>
      <c r="E436"/>
    </row>
    <row r="437" spans="1:5" ht="12.75">
      <c r="A437"/>
      <c r="B437"/>
      <c r="C437"/>
      <c r="D437"/>
      <c r="E437"/>
    </row>
    <row r="438" spans="1:5" ht="12.75">
      <c r="A438"/>
      <c r="B438"/>
      <c r="C438"/>
      <c r="D438"/>
      <c r="E438"/>
    </row>
    <row r="439" spans="1:5" ht="12.75">
      <c r="A439"/>
      <c r="B439"/>
      <c r="C439"/>
      <c r="D439"/>
      <c r="E439"/>
    </row>
    <row r="440" spans="1:5" ht="12.75">
      <c r="A440"/>
      <c r="B440"/>
      <c r="C440"/>
      <c r="D440"/>
      <c r="E440"/>
    </row>
    <row r="441" spans="1:5" ht="12.75">
      <c r="A441"/>
      <c r="B441"/>
      <c r="C441"/>
      <c r="D441"/>
      <c r="E441"/>
    </row>
    <row r="442" spans="1:5" ht="12.75">
      <c r="A442"/>
      <c r="B442"/>
      <c r="C442"/>
      <c r="D442"/>
      <c r="E442"/>
    </row>
    <row r="443" spans="1:5" ht="12.75">
      <c r="A443"/>
      <c r="B443"/>
      <c r="C443"/>
      <c r="D443"/>
      <c r="E443"/>
    </row>
    <row r="444" spans="1:5" ht="12.75">
      <c r="A444"/>
      <c r="B444"/>
      <c r="C444"/>
      <c r="D444"/>
      <c r="E444"/>
    </row>
    <row r="445" spans="1:5" ht="12.75">
      <c r="A445"/>
      <c r="B445"/>
      <c r="C445"/>
      <c r="D445"/>
      <c r="E445"/>
    </row>
    <row r="446" spans="1:5" ht="12.75">
      <c r="A446"/>
      <c r="B446"/>
      <c r="C446"/>
      <c r="D446"/>
      <c r="E446"/>
    </row>
    <row r="447" spans="1:5" ht="12.75">
      <c r="A447"/>
      <c r="B447"/>
      <c r="C447"/>
      <c r="D447"/>
      <c r="E447"/>
    </row>
    <row r="448" spans="1:5" ht="12.75">
      <c r="A448"/>
      <c r="B448"/>
      <c r="C448"/>
      <c r="D448"/>
      <c r="E448"/>
    </row>
    <row r="449" spans="1:5" ht="12.75">
      <c r="A449"/>
      <c r="B449"/>
      <c r="C449"/>
      <c r="D449"/>
      <c r="E449"/>
    </row>
    <row r="450" spans="1:5" ht="12.75">
      <c r="A450"/>
      <c r="B450"/>
      <c r="C450"/>
      <c r="D450"/>
      <c r="E450"/>
    </row>
    <row r="451" spans="1:5" ht="12.75">
      <c r="A451"/>
      <c r="B451"/>
      <c r="C451"/>
      <c r="D451"/>
      <c r="E451"/>
    </row>
    <row r="452" spans="1:5" ht="12.75">
      <c r="A452"/>
      <c r="B452"/>
      <c r="C452"/>
      <c r="D452"/>
      <c r="E452"/>
    </row>
    <row r="453" spans="1:5" ht="12.75">
      <c r="A453"/>
      <c r="B453"/>
      <c r="C453"/>
      <c r="D453"/>
      <c r="E453"/>
    </row>
    <row r="454" spans="1:5" ht="12.75">
      <c r="A454"/>
      <c r="B454"/>
      <c r="C454"/>
      <c r="D454"/>
      <c r="E454"/>
    </row>
    <row r="455" spans="1:5" ht="12.75">
      <c r="A455"/>
      <c r="B455"/>
      <c r="C455"/>
      <c r="D455"/>
      <c r="E455"/>
    </row>
    <row r="456" spans="1:5" ht="12.75">
      <c r="A456"/>
      <c r="B456"/>
      <c r="C456"/>
      <c r="D456"/>
      <c r="E456"/>
    </row>
    <row r="457" spans="1:5" ht="12.75">
      <c r="A457"/>
      <c r="B457"/>
      <c r="C457"/>
      <c r="D457"/>
      <c r="E457"/>
    </row>
    <row r="458" spans="1:5" ht="12.75">
      <c r="A458"/>
      <c r="B458"/>
      <c r="C458"/>
      <c r="D458"/>
      <c r="E458"/>
    </row>
    <row r="459" spans="1:5" ht="12.75">
      <c r="A459"/>
      <c r="B459"/>
      <c r="C459"/>
      <c r="D459"/>
      <c r="E459"/>
    </row>
    <row r="460" spans="1:5" ht="12.75">
      <c r="A460"/>
      <c r="B460"/>
      <c r="C460"/>
      <c r="D460"/>
      <c r="E460"/>
    </row>
    <row r="461" spans="1:5" ht="12.75">
      <c r="A461"/>
      <c r="B461"/>
      <c r="C461"/>
      <c r="D461"/>
      <c r="E461"/>
    </row>
    <row r="462" spans="1:5" ht="12.75">
      <c r="A462"/>
      <c r="B462"/>
      <c r="C462"/>
      <c r="D462"/>
      <c r="E462"/>
    </row>
    <row r="463" spans="1:5" ht="12.75">
      <c r="A463"/>
      <c r="B463"/>
      <c r="C463"/>
      <c r="D463"/>
      <c r="E463"/>
    </row>
    <row r="464" spans="1:5" ht="12.75">
      <c r="A464"/>
      <c r="B464"/>
      <c r="C464"/>
      <c r="D464"/>
      <c r="E464"/>
    </row>
    <row r="465" spans="1:5" ht="12.75">
      <c r="A465"/>
      <c r="B465"/>
      <c r="C465"/>
      <c r="D465"/>
      <c r="E465"/>
    </row>
    <row r="466" spans="1:5" ht="12.75">
      <c r="A466"/>
      <c r="B466"/>
      <c r="C466"/>
      <c r="D466"/>
      <c r="E466"/>
    </row>
    <row r="467" spans="1:5" ht="12.75">
      <c r="A467"/>
      <c r="B467"/>
      <c r="C467"/>
      <c r="D467"/>
      <c r="E467"/>
    </row>
    <row r="468" spans="1:5" ht="12.75">
      <c r="A468"/>
      <c r="B468"/>
      <c r="C468"/>
      <c r="D468"/>
      <c r="E468"/>
    </row>
    <row r="469" spans="1:5" ht="12.75">
      <c r="A469"/>
      <c r="B469"/>
      <c r="C469"/>
      <c r="D469"/>
      <c r="E469"/>
    </row>
    <row r="470" spans="1:5" ht="12.75">
      <c r="A470"/>
      <c r="B470"/>
      <c r="C470"/>
      <c r="D470"/>
      <c r="E470"/>
    </row>
    <row r="471" spans="1:5" ht="12.75">
      <c r="A471"/>
      <c r="B471"/>
      <c r="C471"/>
      <c r="D471"/>
      <c r="E471"/>
    </row>
    <row r="472" spans="1:5" ht="12.75">
      <c r="A472"/>
      <c r="B472"/>
      <c r="C472"/>
      <c r="D472"/>
      <c r="E472"/>
    </row>
    <row r="473" spans="1:5" ht="12.75">
      <c r="A473"/>
      <c r="B473"/>
      <c r="C473"/>
      <c r="D473"/>
      <c r="E473"/>
    </row>
    <row r="474" spans="1:5" ht="12.75">
      <c r="A474"/>
      <c r="B474"/>
      <c r="C474"/>
      <c r="D474"/>
      <c r="E474"/>
    </row>
    <row r="475" spans="1:5" ht="12.75">
      <c r="A475"/>
      <c r="B475"/>
      <c r="C475"/>
      <c r="D475"/>
      <c r="E475"/>
    </row>
    <row r="476" spans="1:5" ht="12.75">
      <c r="A476"/>
      <c r="B476"/>
      <c r="C476"/>
      <c r="D476"/>
      <c r="E476"/>
    </row>
    <row r="477" spans="1:5" ht="12.75">
      <c r="A477"/>
      <c r="B477"/>
      <c r="C477"/>
      <c r="D477"/>
      <c r="E477"/>
    </row>
    <row r="478" spans="1:5" ht="12.75">
      <c r="A478"/>
      <c r="B478"/>
      <c r="C478"/>
      <c r="D478"/>
      <c r="E478"/>
    </row>
    <row r="479" spans="1:5" ht="12.75">
      <c r="A479"/>
      <c r="B479"/>
      <c r="C479"/>
      <c r="D479"/>
      <c r="E479"/>
    </row>
    <row r="480" spans="1:5" ht="12.75">
      <c r="A480"/>
      <c r="B480"/>
      <c r="C480"/>
      <c r="D480"/>
      <c r="E480"/>
    </row>
    <row r="481" spans="1:5" ht="12.75">
      <c r="A481"/>
      <c r="B481"/>
      <c r="C481"/>
      <c r="D481"/>
      <c r="E481"/>
    </row>
    <row r="482" spans="1:5" ht="12.75">
      <c r="A482"/>
      <c r="B482"/>
      <c r="C482"/>
      <c r="D482"/>
      <c r="E482"/>
    </row>
    <row r="483" spans="1:5" ht="12.75">
      <c r="A483"/>
      <c r="B483"/>
      <c r="C483"/>
      <c r="D483"/>
      <c r="E483"/>
    </row>
    <row r="484" spans="1:5" ht="12.75">
      <c r="A484"/>
      <c r="B484"/>
      <c r="C484"/>
      <c r="D484"/>
      <c r="E484"/>
    </row>
    <row r="485" spans="1:5" ht="12.75">
      <c r="A485"/>
      <c r="B485"/>
      <c r="C485"/>
      <c r="D485"/>
      <c r="E485"/>
    </row>
    <row r="486" spans="1:5" ht="12.75">
      <c r="A486"/>
      <c r="B486"/>
      <c r="C486"/>
      <c r="D486"/>
      <c r="E486"/>
    </row>
    <row r="487" spans="1:5" ht="12.75">
      <c r="A487"/>
      <c r="B487"/>
      <c r="C487"/>
      <c r="D487"/>
      <c r="E487"/>
    </row>
    <row r="488" spans="1:5" ht="12.75">
      <c r="A488"/>
      <c r="B488"/>
      <c r="C488"/>
      <c r="D488"/>
      <c r="E488"/>
    </row>
    <row r="489" spans="1:5" ht="12.75">
      <c r="A489"/>
      <c r="B489"/>
      <c r="C489"/>
      <c r="D489"/>
      <c r="E489"/>
    </row>
    <row r="490" spans="1:5" ht="12.75">
      <c r="A490"/>
      <c r="B490"/>
      <c r="C490"/>
      <c r="D490"/>
      <c r="E490"/>
    </row>
    <row r="491" spans="1:5" ht="12.75">
      <c r="A491"/>
      <c r="B491"/>
      <c r="C491"/>
      <c r="D491"/>
      <c r="E491"/>
    </row>
    <row r="492" spans="1:5" ht="12.75">
      <c r="A492"/>
      <c r="B492"/>
      <c r="C492"/>
      <c r="D492"/>
      <c r="E492"/>
    </row>
    <row r="493" spans="1:5" ht="12.75">
      <c r="A493"/>
      <c r="B493"/>
      <c r="C493"/>
      <c r="D493"/>
      <c r="E493"/>
    </row>
    <row r="494" spans="1:5" ht="12.75">
      <c r="A494"/>
      <c r="B494"/>
      <c r="C494"/>
      <c r="D494"/>
      <c r="E494"/>
    </row>
    <row r="495" spans="1:5" ht="12.75">
      <c r="A495"/>
      <c r="B495"/>
      <c r="C495"/>
      <c r="D495"/>
      <c r="E495"/>
    </row>
    <row r="496" spans="1:5" ht="12.75">
      <c r="A496"/>
      <c r="B496"/>
      <c r="C496"/>
      <c r="D496"/>
      <c r="E496"/>
    </row>
    <row r="497" spans="1:5" ht="12.75">
      <c r="A497"/>
      <c r="B497"/>
      <c r="C497"/>
      <c r="D497"/>
      <c r="E497"/>
    </row>
    <row r="498" spans="1:5" ht="12.75">
      <c r="A498"/>
      <c r="B498"/>
      <c r="C498"/>
      <c r="D498"/>
      <c r="E498"/>
    </row>
    <row r="499" spans="1:5" ht="12.75">
      <c r="A499"/>
      <c r="B499"/>
      <c r="C499"/>
      <c r="D499"/>
      <c r="E499"/>
    </row>
    <row r="500" spans="1:5" ht="12.75">
      <c r="A500"/>
      <c r="B500"/>
      <c r="C500"/>
      <c r="D500"/>
      <c r="E500"/>
    </row>
    <row r="501" spans="1:5" ht="12.75">
      <c r="A501"/>
      <c r="B501"/>
      <c r="C501"/>
      <c r="D501"/>
      <c r="E501"/>
    </row>
    <row r="502" spans="1:5" ht="12.75">
      <c r="A502"/>
      <c r="B502"/>
      <c r="C502"/>
      <c r="D502"/>
      <c r="E502"/>
    </row>
    <row r="503" spans="1:5" ht="12.75">
      <c r="A503"/>
      <c r="B503"/>
      <c r="C503"/>
      <c r="D503"/>
      <c r="E503"/>
    </row>
    <row r="504" spans="1:5" ht="12.75">
      <c r="A504"/>
      <c r="B504"/>
      <c r="C504"/>
      <c r="D504"/>
      <c r="E504"/>
    </row>
    <row r="505" spans="1:5" ht="12.75">
      <c r="A505"/>
      <c r="B505"/>
      <c r="C505"/>
      <c r="D505"/>
      <c r="E505"/>
    </row>
    <row r="506" spans="1:5" ht="12.75">
      <c r="A506"/>
      <c r="B506"/>
      <c r="C506"/>
      <c r="D506"/>
      <c r="E506"/>
    </row>
    <row r="507" spans="1:5" ht="12.75">
      <c r="A507"/>
      <c r="B507"/>
      <c r="C507"/>
      <c r="D507"/>
      <c r="E507"/>
    </row>
    <row r="508" spans="1:5" ht="12.75">
      <c r="A508"/>
      <c r="B508"/>
      <c r="C508"/>
      <c r="D508"/>
      <c r="E508"/>
    </row>
    <row r="509" spans="1:5" ht="12.75">
      <c r="A509"/>
      <c r="B509"/>
      <c r="C509"/>
      <c r="D509"/>
      <c r="E509"/>
    </row>
    <row r="510" spans="1:5" ht="12.75">
      <c r="A510"/>
      <c r="B510"/>
      <c r="C510"/>
      <c r="D510"/>
      <c r="E510"/>
    </row>
    <row r="511" spans="1:5" ht="12.75">
      <c r="A511"/>
      <c r="B511"/>
      <c r="C511"/>
      <c r="D511"/>
      <c r="E511"/>
    </row>
    <row r="512" spans="1:5" ht="12.75">
      <c r="A512"/>
      <c r="B512"/>
      <c r="C512"/>
      <c r="D512"/>
      <c r="E512"/>
    </row>
    <row r="513" spans="1:5" ht="12.75">
      <c r="A513"/>
      <c r="B513"/>
      <c r="C513"/>
      <c r="D513"/>
      <c r="E513"/>
    </row>
    <row r="514" spans="1:5" ht="12.75">
      <c r="A514"/>
      <c r="B514"/>
      <c r="C514"/>
      <c r="D514"/>
      <c r="E514"/>
    </row>
    <row r="515" spans="1:5" ht="12.75">
      <c r="A515"/>
      <c r="B515"/>
      <c r="C515"/>
      <c r="D515"/>
      <c r="E515"/>
    </row>
    <row r="516" spans="1:5" ht="12.75">
      <c r="A516"/>
      <c r="B516"/>
      <c r="C516"/>
      <c r="D516"/>
      <c r="E516"/>
    </row>
    <row r="517" spans="1:5" ht="12.75">
      <c r="A517"/>
      <c r="B517"/>
      <c r="C517"/>
      <c r="D517"/>
      <c r="E517"/>
    </row>
    <row r="518" spans="1:5" ht="12.75">
      <c r="A518"/>
      <c r="B518"/>
      <c r="C518"/>
      <c r="D518"/>
      <c r="E518"/>
    </row>
    <row r="519" spans="1:5" ht="12.75">
      <c r="A519"/>
      <c r="B519"/>
      <c r="C519"/>
      <c r="D519"/>
      <c r="E519"/>
    </row>
    <row r="520" spans="1:5" ht="12.75">
      <c r="A520"/>
      <c r="B520"/>
      <c r="C520"/>
      <c r="D520"/>
      <c r="E520"/>
    </row>
    <row r="521" spans="1:5" ht="12.75">
      <c r="A521"/>
      <c r="B521"/>
      <c r="C521"/>
      <c r="D521"/>
      <c r="E521"/>
    </row>
    <row r="522" spans="1:5" ht="12.75">
      <c r="A522"/>
      <c r="B522"/>
      <c r="C522"/>
      <c r="D522"/>
      <c r="E522"/>
    </row>
    <row r="523" spans="1:5" ht="12.75">
      <c r="A523"/>
      <c r="B523"/>
      <c r="C523"/>
      <c r="D523"/>
      <c r="E523"/>
    </row>
    <row r="524" spans="1:5" ht="12.75">
      <c r="A524"/>
      <c r="B524"/>
      <c r="C524"/>
      <c r="D524"/>
      <c r="E524"/>
    </row>
    <row r="525" spans="1:5" ht="12.75">
      <c r="A525"/>
      <c r="B525"/>
      <c r="C525"/>
      <c r="D525"/>
      <c r="E525"/>
    </row>
    <row r="526" spans="1:5" ht="12.75">
      <c r="A526"/>
      <c r="B526"/>
      <c r="C526"/>
      <c r="D526"/>
      <c r="E526"/>
    </row>
    <row r="527" spans="1:5" ht="12.75">
      <c r="A527"/>
      <c r="B527"/>
      <c r="C527"/>
      <c r="D527"/>
      <c r="E527"/>
    </row>
    <row r="528" spans="1:5" ht="12.75">
      <c r="A528"/>
      <c r="B528"/>
      <c r="C528"/>
      <c r="D528"/>
      <c r="E528"/>
    </row>
    <row r="529" spans="1:5" ht="12.75">
      <c r="A529"/>
      <c r="B529"/>
      <c r="C529"/>
      <c r="D529"/>
      <c r="E529"/>
    </row>
    <row r="530" spans="1:5" ht="12.75">
      <c r="A530"/>
      <c r="B530"/>
      <c r="C530"/>
      <c r="D530"/>
      <c r="E530"/>
    </row>
    <row r="531" spans="1:5" ht="12.75">
      <c r="A531"/>
      <c r="B531"/>
      <c r="C531"/>
      <c r="D531"/>
      <c r="E531"/>
    </row>
    <row r="532" spans="1:5" ht="12.75">
      <c r="A532"/>
      <c r="B532"/>
      <c r="C532"/>
      <c r="D532"/>
      <c r="E532"/>
    </row>
    <row r="533" spans="1:5" ht="12.75">
      <c r="A533"/>
      <c r="B533"/>
      <c r="C533"/>
      <c r="D533"/>
      <c r="E533"/>
    </row>
    <row r="534" spans="1:5" ht="12.75">
      <c r="A534"/>
      <c r="B534"/>
      <c r="C534"/>
      <c r="D534"/>
      <c r="E534"/>
    </row>
    <row r="535" spans="1:5" ht="12.75">
      <c r="A535"/>
      <c r="B535"/>
      <c r="C535"/>
      <c r="D535"/>
      <c r="E535"/>
    </row>
    <row r="536" spans="1:5" ht="12.75">
      <c r="A536"/>
      <c r="B536"/>
      <c r="C536"/>
      <c r="D536"/>
      <c r="E536"/>
    </row>
    <row r="537" spans="1:5" ht="12.75">
      <c r="A537"/>
      <c r="B537"/>
      <c r="C537"/>
      <c r="D537"/>
      <c r="E537"/>
    </row>
    <row r="538" spans="1:5" ht="12.75">
      <c r="A538"/>
      <c r="B538"/>
      <c r="C538"/>
      <c r="D538"/>
      <c r="E538"/>
    </row>
    <row r="539" spans="1:5" ht="12.75">
      <c r="A539"/>
      <c r="B539"/>
      <c r="C539"/>
      <c r="D539"/>
      <c r="E539"/>
    </row>
    <row r="540" spans="1:5" ht="12.75">
      <c r="A540"/>
      <c r="B540"/>
      <c r="C540"/>
      <c r="D540"/>
      <c r="E540"/>
    </row>
    <row r="541" spans="1:5" ht="12.75">
      <c r="A541"/>
      <c r="B541"/>
      <c r="C541"/>
      <c r="D541"/>
      <c r="E541"/>
    </row>
    <row r="542" spans="1:5" ht="12.75">
      <c r="A542"/>
      <c r="B542"/>
      <c r="C542"/>
      <c r="D542"/>
      <c r="E542"/>
    </row>
    <row r="543" spans="1:5" ht="12.75">
      <c r="A543"/>
      <c r="B543"/>
      <c r="C543"/>
      <c r="D543"/>
      <c r="E543"/>
    </row>
    <row r="544" spans="1:5" ht="12.75">
      <c r="A544"/>
      <c r="B544"/>
      <c r="C544"/>
      <c r="D544"/>
      <c r="E544"/>
    </row>
    <row r="545" spans="1:5" ht="12.75">
      <c r="A545"/>
      <c r="B545"/>
      <c r="C545"/>
      <c r="D545"/>
      <c r="E545"/>
    </row>
    <row r="546" spans="1:5" ht="12.75">
      <c r="A546"/>
      <c r="B546"/>
      <c r="C546"/>
      <c r="D546"/>
      <c r="E546"/>
    </row>
    <row r="547" spans="1:5" ht="12.75">
      <c r="A547"/>
      <c r="B547"/>
      <c r="C547"/>
      <c r="D547"/>
      <c r="E547"/>
    </row>
    <row r="548" spans="1:5" ht="12.75">
      <c r="A548"/>
      <c r="B548"/>
      <c r="C548"/>
      <c r="D548"/>
      <c r="E548"/>
    </row>
    <row r="549" spans="1:5" ht="12.75">
      <c r="A549"/>
      <c r="B549"/>
      <c r="C549"/>
      <c r="D549"/>
      <c r="E549"/>
    </row>
    <row r="550" spans="1:5" ht="12.75">
      <c r="A550"/>
      <c r="B550"/>
      <c r="C550"/>
      <c r="D550"/>
      <c r="E550"/>
    </row>
    <row r="551" spans="1:5" ht="12.75">
      <c r="A551"/>
      <c r="B551"/>
      <c r="C551"/>
      <c r="D551"/>
      <c r="E551"/>
    </row>
    <row r="552" spans="1:5" ht="12.75">
      <c r="A552"/>
      <c r="B552"/>
      <c r="C552"/>
      <c r="D552"/>
      <c r="E552"/>
    </row>
    <row r="553" spans="1:5" ht="12.75">
      <c r="A553"/>
      <c r="B553"/>
      <c r="C553"/>
      <c r="D553"/>
      <c r="E553"/>
    </row>
    <row r="554" spans="1:5" ht="12.75">
      <c r="A554"/>
      <c r="B554"/>
      <c r="C554"/>
      <c r="D554"/>
      <c r="E554"/>
    </row>
    <row r="555" spans="1:5" ht="12.75">
      <c r="A555"/>
      <c r="B555"/>
      <c r="C555"/>
      <c r="D555"/>
      <c r="E555"/>
    </row>
    <row r="556" spans="1:5" ht="12.75">
      <c r="A556"/>
      <c r="B556"/>
      <c r="C556"/>
      <c r="D556"/>
      <c r="E556"/>
    </row>
    <row r="557" spans="1:5" ht="12.75">
      <c r="A557"/>
      <c r="B557"/>
      <c r="C557"/>
      <c r="D557"/>
      <c r="E557"/>
    </row>
    <row r="558" spans="1:5" ht="12.75">
      <c r="A558"/>
      <c r="B558"/>
      <c r="C558"/>
      <c r="D558"/>
      <c r="E558"/>
    </row>
    <row r="559" spans="1:5" ht="12.75">
      <c r="A559"/>
      <c r="B559"/>
      <c r="C559"/>
      <c r="D559"/>
      <c r="E559"/>
    </row>
    <row r="560" spans="1:5" ht="12.75">
      <c r="A560"/>
      <c r="B560"/>
      <c r="C560"/>
      <c r="D560"/>
      <c r="E560"/>
    </row>
    <row r="561" spans="1:5" ht="12.75">
      <c r="A561"/>
      <c r="B561"/>
      <c r="C561"/>
      <c r="D561"/>
      <c r="E561"/>
    </row>
    <row r="562" spans="1:5" ht="12.75">
      <c r="A562"/>
      <c r="B562"/>
      <c r="C562"/>
      <c r="D562"/>
      <c r="E562"/>
    </row>
    <row r="563" spans="1:5" ht="12.75">
      <c r="A563"/>
      <c r="B563"/>
      <c r="C563"/>
      <c r="D563"/>
      <c r="E563"/>
    </row>
    <row r="564" spans="1:5" ht="12.75">
      <c r="A564"/>
      <c r="B564"/>
      <c r="C564"/>
      <c r="D564"/>
      <c r="E564"/>
    </row>
    <row r="565" spans="1:5" ht="12.75">
      <c r="A565"/>
      <c r="B565"/>
      <c r="C565"/>
      <c r="D565"/>
      <c r="E565"/>
    </row>
    <row r="566" spans="1:5" ht="12.75">
      <c r="A566"/>
      <c r="B566"/>
      <c r="C566"/>
      <c r="D566"/>
      <c r="E566"/>
    </row>
    <row r="567" spans="1:5" ht="12.75">
      <c r="A567"/>
      <c r="B567"/>
      <c r="C567"/>
      <c r="D567"/>
      <c r="E567"/>
    </row>
    <row r="568" spans="1:5" ht="12.75">
      <c r="A568"/>
      <c r="B568"/>
      <c r="C568"/>
      <c r="D568"/>
      <c r="E568"/>
    </row>
    <row r="569" spans="1:5" ht="12.75">
      <c r="A569"/>
      <c r="B569"/>
      <c r="C569"/>
      <c r="D569"/>
      <c r="E569"/>
    </row>
    <row r="570" spans="1:5" ht="12.75">
      <c r="A570"/>
      <c r="B570"/>
      <c r="C570"/>
      <c r="D570"/>
      <c r="E570"/>
    </row>
    <row r="571" spans="1:5" ht="12.75">
      <c r="A571"/>
      <c r="B571"/>
      <c r="C571"/>
      <c r="D571"/>
      <c r="E571"/>
    </row>
    <row r="572" spans="1:5" ht="12.75">
      <c r="A572"/>
      <c r="B572"/>
      <c r="C572"/>
      <c r="D572"/>
      <c r="E572"/>
    </row>
    <row r="573" spans="1:5" ht="12.75">
      <c r="A573"/>
      <c r="B573"/>
      <c r="C573"/>
      <c r="D573"/>
      <c r="E573"/>
    </row>
    <row r="574" spans="1:5" ht="12.75">
      <c r="A574"/>
      <c r="B574"/>
      <c r="C574"/>
      <c r="D574"/>
      <c r="E574"/>
    </row>
    <row r="575" spans="1:5" ht="12.75">
      <c r="A575"/>
      <c r="B575"/>
      <c r="C575"/>
      <c r="D575"/>
      <c r="E575"/>
    </row>
    <row r="576" spans="1:5" ht="12.75">
      <c r="A576"/>
      <c r="B576"/>
      <c r="C576"/>
      <c r="D576"/>
      <c r="E576"/>
    </row>
    <row r="577" spans="1:5" ht="12.75">
      <c r="A577"/>
      <c r="B577"/>
      <c r="C577"/>
      <c r="D577"/>
      <c r="E577"/>
    </row>
    <row r="578" spans="1:5" ht="12.75">
      <c r="A578"/>
      <c r="B578"/>
      <c r="C578"/>
      <c r="D578"/>
      <c r="E578"/>
    </row>
    <row r="579" spans="1:5" ht="12.75">
      <c r="A579"/>
      <c r="B579"/>
      <c r="C579"/>
      <c r="D579"/>
      <c r="E579"/>
    </row>
    <row r="580" spans="1:5" ht="12.75">
      <c r="A580"/>
      <c r="B580"/>
      <c r="C580"/>
      <c r="D580"/>
      <c r="E580"/>
    </row>
    <row r="581" spans="1:5" ht="12.75">
      <c r="A581"/>
      <c r="B581"/>
      <c r="C581"/>
      <c r="D581"/>
      <c r="E581"/>
    </row>
    <row r="582" spans="1:5" ht="12.75">
      <c r="A582"/>
      <c r="B582"/>
      <c r="C582"/>
      <c r="D582"/>
      <c r="E582"/>
    </row>
    <row r="583" spans="1:5" ht="12.75">
      <c r="A583"/>
      <c r="B583"/>
      <c r="C583"/>
      <c r="D583"/>
      <c r="E583"/>
    </row>
    <row r="584" spans="1:5" ht="12.75">
      <c r="A584"/>
      <c r="B584"/>
      <c r="C584"/>
      <c r="D584"/>
      <c r="E584"/>
    </row>
    <row r="585" spans="1:5" ht="12.75">
      <c r="A585"/>
      <c r="B585"/>
      <c r="C585"/>
      <c r="D585"/>
      <c r="E585"/>
    </row>
    <row r="586" spans="1:5" ht="12.75">
      <c r="A586"/>
      <c r="B586"/>
      <c r="C586"/>
      <c r="D586"/>
      <c r="E586"/>
    </row>
    <row r="587" spans="1:5" ht="12.75">
      <c r="A587"/>
      <c r="B587"/>
      <c r="C587"/>
      <c r="D587"/>
      <c r="E587"/>
    </row>
    <row r="588" spans="1:5" ht="12.75">
      <c r="A588"/>
      <c r="B588"/>
      <c r="C588"/>
      <c r="D588"/>
      <c r="E588"/>
    </row>
    <row r="589" spans="1:5" ht="12.75">
      <c r="A589"/>
      <c r="B589"/>
      <c r="C589"/>
      <c r="D589"/>
      <c r="E589"/>
    </row>
    <row r="590" spans="1:5" ht="12.75">
      <c r="A590"/>
      <c r="B590"/>
      <c r="C590"/>
      <c r="D590"/>
      <c r="E590"/>
    </row>
    <row r="591" spans="1:5" ht="12.75">
      <c r="A591"/>
      <c r="B591"/>
      <c r="C591"/>
      <c r="D591"/>
      <c r="E591"/>
    </row>
    <row r="592" spans="1:5" ht="12.75">
      <c r="A592"/>
      <c r="B592"/>
      <c r="C592"/>
      <c r="D592"/>
      <c r="E592"/>
    </row>
    <row r="593" spans="1:5" ht="12.75">
      <c r="A593"/>
      <c r="B593"/>
      <c r="C593"/>
      <c r="D593"/>
      <c r="E593"/>
    </row>
    <row r="594" spans="1:5" ht="12.75">
      <c r="A594"/>
      <c r="B594"/>
      <c r="C594"/>
      <c r="D594"/>
      <c r="E594"/>
    </row>
    <row r="595" spans="1:5" ht="12.75">
      <c r="A595"/>
      <c r="B595"/>
      <c r="C595"/>
      <c r="D595"/>
      <c r="E595"/>
    </row>
    <row r="596" spans="1:5" ht="12.75">
      <c r="A596"/>
      <c r="B596"/>
      <c r="C596"/>
      <c r="D596"/>
      <c r="E596"/>
    </row>
    <row r="597" spans="1:5" ht="12.75">
      <c r="A597"/>
      <c r="B597"/>
      <c r="C597"/>
      <c r="D597"/>
      <c r="E597"/>
    </row>
    <row r="598" spans="1:5" ht="12.75">
      <c r="A598"/>
      <c r="B598"/>
      <c r="C598"/>
      <c r="D598"/>
      <c r="E598"/>
    </row>
    <row r="599" spans="1:5" ht="12.75">
      <c r="A599"/>
      <c r="B599"/>
      <c r="C599"/>
      <c r="D599"/>
      <c r="E599"/>
    </row>
    <row r="600" spans="1:5" ht="12.75">
      <c r="A600"/>
      <c r="B600"/>
      <c r="C600"/>
      <c r="D600"/>
      <c r="E600"/>
    </row>
    <row r="601" spans="1:5" ht="12.75">
      <c r="A601"/>
      <c r="B601"/>
      <c r="C601"/>
      <c r="D601"/>
      <c r="E601"/>
    </row>
    <row r="602" spans="1:5" ht="12.75">
      <c r="A602"/>
      <c r="B602"/>
      <c r="C602"/>
      <c r="D602"/>
      <c r="E602"/>
    </row>
    <row r="603" spans="1:5" ht="12.75">
      <c r="A603"/>
      <c r="B603"/>
      <c r="C603"/>
      <c r="D603"/>
      <c r="E603"/>
    </row>
    <row r="604" spans="1:5" ht="12.75">
      <c r="A604"/>
      <c r="B604"/>
      <c r="C604"/>
      <c r="D604"/>
      <c r="E604"/>
    </row>
    <row r="605" spans="1:5" ht="12.75">
      <c r="A605"/>
      <c r="B605"/>
      <c r="C605"/>
      <c r="D605"/>
      <c r="E605"/>
    </row>
    <row r="606" spans="1:5" ht="12.75">
      <c r="A606"/>
      <c r="B606"/>
      <c r="C606"/>
      <c r="D606"/>
      <c r="E606"/>
    </row>
    <row r="607" spans="1:5" ht="12.75">
      <c r="A607"/>
      <c r="B607"/>
      <c r="C607"/>
      <c r="D607"/>
      <c r="E607"/>
    </row>
    <row r="608" spans="1:5" ht="12.75">
      <c r="A608"/>
      <c r="B608"/>
      <c r="C608"/>
      <c r="D608"/>
      <c r="E608"/>
    </row>
    <row r="609" spans="1:5" ht="12.75">
      <c r="A609"/>
      <c r="B609"/>
      <c r="C609"/>
      <c r="D609"/>
      <c r="E609"/>
    </row>
    <row r="610" spans="1:5" ht="12.75">
      <c r="A610"/>
      <c r="B610"/>
      <c r="C610"/>
      <c r="D610"/>
      <c r="E610"/>
    </row>
    <row r="611" spans="1:5" ht="12.75">
      <c r="A611"/>
      <c r="B611"/>
      <c r="C611"/>
      <c r="D611"/>
      <c r="E611"/>
    </row>
    <row r="612" spans="1:5" ht="12.75">
      <c r="A612"/>
      <c r="B612"/>
      <c r="C612"/>
      <c r="D612"/>
      <c r="E612"/>
    </row>
    <row r="613" spans="1:5" ht="12.75">
      <c r="A613"/>
      <c r="B613"/>
      <c r="C613"/>
      <c r="D613"/>
      <c r="E613"/>
    </row>
    <row r="614" spans="1:5" ht="12.75">
      <c r="A614"/>
      <c r="B614"/>
      <c r="C614"/>
      <c r="D614"/>
      <c r="E614"/>
    </row>
    <row r="615" spans="1:5" ht="12.75">
      <c r="A615"/>
      <c r="B615"/>
      <c r="C615"/>
      <c r="D615"/>
      <c r="E615"/>
    </row>
    <row r="616" spans="1:5" ht="12.75">
      <c r="A616"/>
      <c r="B616"/>
      <c r="C616"/>
      <c r="D616"/>
      <c r="E616"/>
    </row>
    <row r="617" spans="1:5" ht="12.75">
      <c r="A617"/>
      <c r="B617"/>
      <c r="C617"/>
      <c r="D617"/>
      <c r="E617"/>
    </row>
    <row r="618" spans="1:5" ht="12.75">
      <c r="A618"/>
      <c r="B618"/>
      <c r="C618"/>
      <c r="D618"/>
      <c r="E618"/>
    </row>
    <row r="619" spans="1:5" ht="12.75">
      <c r="A619"/>
      <c r="B619"/>
      <c r="C619"/>
      <c r="D619"/>
      <c r="E619"/>
    </row>
    <row r="620" spans="1:5" ht="12.75">
      <c r="A620"/>
      <c r="B620"/>
      <c r="C620"/>
      <c r="D620"/>
      <c r="E620"/>
    </row>
    <row r="621" spans="1:5" ht="12.75">
      <c r="A621"/>
      <c r="B621"/>
      <c r="C621"/>
      <c r="D621"/>
      <c r="E621"/>
    </row>
    <row r="622" spans="1:5" ht="12.75">
      <c r="A622"/>
      <c r="B622"/>
      <c r="C622"/>
      <c r="D622"/>
      <c r="E622"/>
    </row>
    <row r="623" spans="1:5" ht="12.75">
      <c r="A623"/>
      <c r="B623"/>
      <c r="C623"/>
      <c r="D623"/>
      <c r="E623"/>
    </row>
    <row r="624" spans="1:5" ht="12.75">
      <c r="A624"/>
      <c r="B624"/>
      <c r="C624"/>
      <c r="D624"/>
      <c r="E624"/>
    </row>
    <row r="625" spans="1:5" ht="12.75">
      <c r="A625"/>
      <c r="B625"/>
      <c r="C625"/>
      <c r="D625"/>
      <c r="E625"/>
    </row>
    <row r="626" spans="1:5" ht="12.75">
      <c r="A626"/>
      <c r="B626"/>
      <c r="C626"/>
      <c r="D626"/>
      <c r="E626"/>
    </row>
    <row r="627" spans="1:5" ht="12.75">
      <c r="A627"/>
      <c r="B627"/>
      <c r="C627"/>
      <c r="D627"/>
      <c r="E627"/>
    </row>
    <row r="628" spans="1:5" ht="12.75">
      <c r="A628"/>
      <c r="B628"/>
      <c r="C628"/>
      <c r="D628"/>
      <c r="E628"/>
    </row>
    <row r="629" spans="1:5" ht="12.75">
      <c r="A629"/>
      <c r="B629"/>
      <c r="C629"/>
      <c r="D629"/>
      <c r="E629"/>
    </row>
    <row r="630" spans="1:5" ht="12.75">
      <c r="A630"/>
      <c r="B630"/>
      <c r="C630"/>
      <c r="D630"/>
      <c r="E630"/>
    </row>
    <row r="631" spans="1:5" ht="12.75">
      <c r="A631"/>
      <c r="B631"/>
      <c r="C631"/>
      <c r="D631"/>
      <c r="E631"/>
    </row>
    <row r="632" spans="1:5" ht="12.75">
      <c r="A632"/>
      <c r="B632"/>
      <c r="C632"/>
      <c r="D632"/>
      <c r="E632"/>
    </row>
    <row r="633" spans="1:5" ht="12.75">
      <c r="A633"/>
      <c r="B633"/>
      <c r="C633"/>
      <c r="D633"/>
      <c r="E633"/>
    </row>
    <row r="634" spans="1:5" ht="12.75">
      <c r="A634"/>
      <c r="B634"/>
      <c r="C634"/>
      <c r="D634"/>
      <c r="E634"/>
    </row>
    <row r="635" spans="1:5" ht="12.75">
      <c r="A635"/>
      <c r="B635"/>
      <c r="C635"/>
      <c r="D635"/>
      <c r="E635"/>
    </row>
    <row r="636" spans="1:5" ht="12.75">
      <c r="A636"/>
      <c r="B636"/>
      <c r="C636"/>
      <c r="D636"/>
      <c r="E636"/>
    </row>
    <row r="637" spans="1:5" ht="12.75">
      <c r="A637"/>
      <c r="B637"/>
      <c r="C637"/>
      <c r="D637"/>
      <c r="E637"/>
    </row>
    <row r="638" spans="1:5" ht="12.75">
      <c r="A638"/>
      <c r="B638"/>
      <c r="C638"/>
      <c r="D638"/>
      <c r="E638"/>
    </row>
    <row r="639" spans="1:5" ht="12.75">
      <c r="A639"/>
      <c r="B639"/>
      <c r="C639"/>
      <c r="D639"/>
      <c r="E639"/>
    </row>
    <row r="640" spans="1:5" ht="12.75">
      <c r="A640"/>
      <c r="B640"/>
      <c r="C640"/>
      <c r="D640"/>
      <c r="E640"/>
    </row>
    <row r="641" spans="1:5" ht="12.75">
      <c r="A641"/>
      <c r="B641"/>
      <c r="C641"/>
      <c r="D641"/>
      <c r="E641"/>
    </row>
    <row r="642" spans="1:5" ht="12.75">
      <c r="A642"/>
      <c r="B642"/>
      <c r="C642"/>
      <c r="D642"/>
      <c r="E642"/>
    </row>
    <row r="643" spans="1:5" ht="12.75">
      <c r="A643"/>
      <c r="B643"/>
      <c r="C643"/>
      <c r="D643"/>
      <c r="E643"/>
    </row>
    <row r="644" spans="1:5" ht="12.75">
      <c r="A644"/>
      <c r="B644"/>
      <c r="C644"/>
      <c r="D644"/>
      <c r="E644"/>
    </row>
    <row r="645" spans="1:5" ht="12.75">
      <c r="A645"/>
      <c r="B645"/>
      <c r="C645"/>
      <c r="D645"/>
      <c r="E645"/>
    </row>
    <row r="646" spans="1:5" ht="12.75">
      <c r="A646"/>
      <c r="B646"/>
      <c r="C646"/>
      <c r="D646"/>
      <c r="E646"/>
    </row>
    <row r="647" spans="1:5" ht="12.75">
      <c r="A647"/>
      <c r="B647"/>
      <c r="C647"/>
      <c r="D647"/>
      <c r="E647"/>
    </row>
    <row r="648" spans="1:5" ht="12.75">
      <c r="A648"/>
      <c r="B648"/>
      <c r="C648"/>
      <c r="D648"/>
      <c r="E648"/>
    </row>
    <row r="649" spans="1:5" ht="12.75">
      <c r="A649"/>
      <c r="B649"/>
      <c r="C649"/>
      <c r="D649"/>
      <c r="E649"/>
    </row>
    <row r="650" spans="1:5" ht="12.75">
      <c r="A650"/>
      <c r="B650"/>
      <c r="C650"/>
      <c r="D650"/>
      <c r="E650"/>
    </row>
    <row r="651" spans="1:5" ht="12.75">
      <c r="A651"/>
      <c r="B651"/>
      <c r="C651"/>
      <c r="D651"/>
      <c r="E651"/>
    </row>
    <row r="652" spans="1:5" ht="12.75">
      <c r="A652"/>
      <c r="B652"/>
      <c r="C652"/>
      <c r="D652"/>
      <c r="E652"/>
    </row>
    <row r="653" spans="1:5" ht="12.75">
      <c r="A653"/>
      <c r="B653"/>
      <c r="C653"/>
      <c r="D653"/>
      <c r="E653"/>
    </row>
    <row r="654" spans="1:5" ht="12.75">
      <c r="A654"/>
      <c r="B654"/>
      <c r="C654"/>
      <c r="D654"/>
      <c r="E654"/>
    </row>
    <row r="655" spans="1:5" ht="12.75">
      <c r="A655"/>
      <c r="B655"/>
      <c r="C655"/>
      <c r="D655"/>
      <c r="E655"/>
    </row>
    <row r="656" spans="1:5" ht="12.75">
      <c r="A656"/>
      <c r="B656"/>
      <c r="C656"/>
      <c r="D656"/>
      <c r="E656"/>
    </row>
    <row r="657" spans="1:5" ht="12.75">
      <c r="A657"/>
      <c r="B657"/>
      <c r="C657"/>
      <c r="D657"/>
      <c r="E657"/>
    </row>
    <row r="658" spans="1:5" ht="12.75">
      <c r="A658"/>
      <c r="B658"/>
      <c r="C658"/>
      <c r="D658"/>
      <c r="E658"/>
    </row>
    <row r="659" spans="1:5" ht="12.75">
      <c r="A659"/>
      <c r="B659"/>
      <c r="C659"/>
      <c r="D659"/>
      <c r="E659"/>
    </row>
    <row r="660" spans="1:5" ht="12.75">
      <c r="A660"/>
      <c r="B660"/>
      <c r="C660"/>
      <c r="D660"/>
      <c r="E660"/>
    </row>
    <row r="661" spans="1:5" ht="12.75">
      <c r="A661"/>
      <c r="B661"/>
      <c r="C661"/>
      <c r="D661"/>
      <c r="E661"/>
    </row>
    <row r="662" spans="1:5" ht="12.75">
      <c r="A662"/>
      <c r="B662"/>
      <c r="C662"/>
      <c r="D662"/>
      <c r="E662"/>
    </row>
    <row r="663" spans="1:5" ht="12.75">
      <c r="A663"/>
      <c r="B663"/>
      <c r="C663"/>
      <c r="D663"/>
      <c r="E663"/>
    </row>
    <row r="664" spans="1:5" ht="12.75">
      <c r="A664"/>
      <c r="B664"/>
      <c r="C664"/>
      <c r="D664"/>
      <c r="E664"/>
    </row>
    <row r="665" spans="1:5" ht="12.75">
      <c r="A665"/>
      <c r="B665"/>
      <c r="C665"/>
      <c r="D665"/>
      <c r="E665"/>
    </row>
    <row r="666" spans="1:5" ht="12.75">
      <c r="A666"/>
      <c r="B666"/>
      <c r="C666"/>
      <c r="D666"/>
      <c r="E666"/>
    </row>
    <row r="667" spans="1:5" ht="12.75">
      <c r="A667"/>
      <c r="B667"/>
      <c r="C667"/>
      <c r="D667"/>
      <c r="E667"/>
    </row>
    <row r="668" spans="1:5" ht="12.75">
      <c r="A668"/>
      <c r="B668"/>
      <c r="C668"/>
      <c r="D668"/>
      <c r="E668"/>
    </row>
    <row r="669" spans="1:5" ht="12.75">
      <c r="A669"/>
      <c r="B669"/>
      <c r="C669"/>
      <c r="D669"/>
      <c r="E669"/>
    </row>
    <row r="670" spans="1:5" ht="12.75">
      <c r="A670"/>
      <c r="B670"/>
      <c r="C670"/>
      <c r="D670"/>
      <c r="E670"/>
    </row>
    <row r="671" spans="1:5" ht="12.75">
      <c r="A671"/>
      <c r="B671"/>
      <c r="C671"/>
      <c r="D671"/>
      <c r="E671"/>
    </row>
    <row r="672" spans="1:5" ht="12.75">
      <c r="A672"/>
      <c r="B672"/>
      <c r="C672"/>
      <c r="D672"/>
      <c r="E672"/>
    </row>
    <row r="673" spans="1:5" ht="12.75">
      <c r="A673"/>
      <c r="B673"/>
      <c r="C673"/>
      <c r="D673"/>
      <c r="E673"/>
    </row>
    <row r="674" spans="1:5" ht="12.75">
      <c r="A674"/>
      <c r="B674"/>
      <c r="C674"/>
      <c r="D674"/>
      <c r="E674"/>
    </row>
    <row r="675" spans="1:5" ht="12.75">
      <c r="A675"/>
      <c r="B675"/>
      <c r="C675"/>
      <c r="D675"/>
      <c r="E675"/>
    </row>
    <row r="676" spans="1:5" ht="12.75">
      <c r="A676"/>
      <c r="B676"/>
      <c r="C676"/>
      <c r="D676"/>
      <c r="E676"/>
    </row>
    <row r="677" spans="1:5" ht="12.75">
      <c r="A677"/>
      <c r="B677"/>
      <c r="C677"/>
      <c r="D677"/>
      <c r="E677"/>
    </row>
    <row r="678" spans="1:5" ht="12.75">
      <c r="A678"/>
      <c r="B678"/>
      <c r="C678"/>
      <c r="D678"/>
      <c r="E678"/>
    </row>
    <row r="679" spans="1:5" ht="12.75">
      <c r="A679"/>
      <c r="B679"/>
      <c r="C679"/>
      <c r="D679"/>
      <c r="E679"/>
    </row>
    <row r="680" spans="1:5" ht="12.75">
      <c r="A680"/>
      <c r="B680"/>
      <c r="C680"/>
      <c r="D680"/>
      <c r="E680"/>
    </row>
    <row r="681" spans="1:5" ht="12.75">
      <c r="A681"/>
      <c r="B681"/>
      <c r="C681"/>
      <c r="D681"/>
      <c r="E681"/>
    </row>
    <row r="682" spans="1:5" ht="12.75">
      <c r="A682"/>
      <c r="B682"/>
      <c r="C682"/>
      <c r="D682"/>
      <c r="E682"/>
    </row>
    <row r="683" spans="1:5" ht="12.75">
      <c r="A683"/>
      <c r="B683"/>
      <c r="C683"/>
      <c r="D683"/>
      <c r="E683"/>
    </row>
    <row r="684" spans="1:5" ht="12.75">
      <c r="A684"/>
      <c r="B684"/>
      <c r="C684"/>
      <c r="D684"/>
      <c r="E684"/>
    </row>
    <row r="685" spans="1:5" ht="12.75">
      <c r="A685"/>
      <c r="B685"/>
      <c r="C685"/>
      <c r="D685"/>
      <c r="E685"/>
    </row>
    <row r="686" spans="1:5" ht="12.75">
      <c r="A686"/>
      <c r="B686"/>
      <c r="C686"/>
      <c r="D686"/>
      <c r="E686"/>
    </row>
    <row r="687" spans="1:5" ht="12.75">
      <c r="A687"/>
      <c r="B687"/>
      <c r="C687"/>
      <c r="D687"/>
      <c r="E687"/>
    </row>
    <row r="688" spans="1:5" ht="12.75">
      <c r="A688"/>
      <c r="B688"/>
      <c r="C688"/>
      <c r="D688"/>
      <c r="E688"/>
    </row>
    <row r="689" spans="1:5" ht="12.75">
      <c r="A689"/>
      <c r="B689"/>
      <c r="C689"/>
      <c r="D689"/>
      <c r="E689"/>
    </row>
    <row r="690" spans="1:5" ht="12.75">
      <c r="A690"/>
      <c r="B690"/>
      <c r="C690"/>
      <c r="D690"/>
      <c r="E690"/>
    </row>
    <row r="691" spans="1:5" ht="12.75">
      <c r="A691"/>
      <c r="B691"/>
      <c r="C691"/>
      <c r="D691"/>
      <c r="E691"/>
    </row>
    <row r="692" spans="1:5" ht="12.75">
      <c r="A692"/>
      <c r="B692"/>
      <c r="C692"/>
      <c r="D692"/>
      <c r="E692"/>
    </row>
    <row r="693" spans="1:5" ht="12.75">
      <c r="A693"/>
      <c r="B693"/>
      <c r="C693"/>
      <c r="D693"/>
      <c r="E693"/>
    </row>
    <row r="694" spans="1:5" ht="12.75">
      <c r="A694"/>
      <c r="B694"/>
      <c r="C694"/>
      <c r="D694"/>
      <c r="E694"/>
    </row>
    <row r="695" spans="1:5" ht="12.75">
      <c r="A695"/>
      <c r="B695"/>
      <c r="C695"/>
      <c r="D695"/>
      <c r="E695"/>
    </row>
    <row r="696" spans="1:5" ht="12.75">
      <c r="A696"/>
      <c r="B696"/>
      <c r="C696"/>
      <c r="D696"/>
      <c r="E696"/>
    </row>
    <row r="697" spans="1:5" ht="12.75">
      <c r="A697"/>
      <c r="B697"/>
      <c r="C697"/>
      <c r="D697"/>
      <c r="E697"/>
    </row>
    <row r="698" spans="1:5" ht="12.75">
      <c r="A698"/>
      <c r="B698"/>
      <c r="C698"/>
      <c r="D698"/>
      <c r="E698"/>
    </row>
    <row r="699" spans="1:5" ht="12.75">
      <c r="A699"/>
      <c r="B699"/>
      <c r="C699"/>
      <c r="D699"/>
      <c r="E699"/>
    </row>
    <row r="700" spans="1:5" ht="12.75">
      <c r="A700"/>
      <c r="B700"/>
      <c r="C700"/>
      <c r="D700"/>
      <c r="E700"/>
    </row>
    <row r="701" spans="1:5" ht="12.75">
      <c r="A701"/>
      <c r="B701"/>
      <c r="C701"/>
      <c r="D701"/>
      <c r="E701"/>
    </row>
    <row r="702" spans="1:5" ht="12.75">
      <c r="A702"/>
      <c r="B702"/>
      <c r="C702"/>
      <c r="D702"/>
      <c r="E702"/>
    </row>
    <row r="703" spans="1:5" ht="12.75">
      <c r="A703"/>
      <c r="B703"/>
      <c r="C703"/>
      <c r="D703"/>
      <c r="E703"/>
    </row>
    <row r="704" spans="1:5" ht="12.75">
      <c r="A704"/>
      <c r="B704"/>
      <c r="C704"/>
      <c r="D704"/>
      <c r="E704"/>
    </row>
    <row r="705" spans="1:5" ht="12.75">
      <c r="A705"/>
      <c r="B705"/>
      <c r="C705"/>
      <c r="D705"/>
      <c r="E705"/>
    </row>
    <row r="706" spans="1:5" ht="12.75">
      <c r="A706"/>
      <c r="B706"/>
      <c r="C706"/>
      <c r="D706"/>
      <c r="E706"/>
    </row>
    <row r="707" spans="1:5" ht="12.75">
      <c r="A707"/>
      <c r="B707"/>
      <c r="C707"/>
      <c r="D707"/>
      <c r="E707"/>
    </row>
    <row r="708" spans="1:5" ht="12.75">
      <c r="A708"/>
      <c r="B708"/>
      <c r="C708"/>
      <c r="D708"/>
      <c r="E708"/>
    </row>
    <row r="709" spans="1:5" ht="12.75">
      <c r="A709"/>
      <c r="B709"/>
      <c r="C709"/>
      <c r="D709"/>
      <c r="E709"/>
    </row>
    <row r="710" spans="1:5" ht="12.75">
      <c r="A710"/>
      <c r="B710"/>
      <c r="C710"/>
      <c r="D710"/>
      <c r="E710"/>
    </row>
    <row r="711" spans="1:5" ht="12.75">
      <c r="A711"/>
      <c r="B711"/>
      <c r="C711"/>
      <c r="D711"/>
      <c r="E711"/>
    </row>
    <row r="712" spans="1:5" ht="12.75">
      <c r="A712"/>
      <c r="B712"/>
      <c r="C712"/>
      <c r="D712"/>
      <c r="E712"/>
    </row>
    <row r="713" spans="1:5" ht="12.75">
      <c r="A713"/>
      <c r="B713"/>
      <c r="C713"/>
      <c r="D713"/>
      <c r="E713"/>
    </row>
    <row r="714" spans="1:5" ht="12.75">
      <c r="A714"/>
      <c r="B714"/>
      <c r="C714"/>
      <c r="D714"/>
      <c r="E714"/>
    </row>
    <row r="715" spans="1:5" ht="12.75">
      <c r="A715"/>
      <c r="B715"/>
      <c r="C715"/>
      <c r="D715"/>
      <c r="E715"/>
    </row>
    <row r="716" spans="1:5" ht="12.75">
      <c r="A716"/>
      <c r="B716"/>
      <c r="C716"/>
      <c r="D716"/>
      <c r="E716"/>
    </row>
    <row r="717" spans="1:5" ht="12.75">
      <c r="A717"/>
      <c r="B717"/>
      <c r="C717"/>
      <c r="D717"/>
      <c r="E717"/>
    </row>
    <row r="718" spans="1:5" ht="12.75">
      <c r="A718"/>
      <c r="B718"/>
      <c r="C718"/>
      <c r="D718"/>
      <c r="E718"/>
    </row>
    <row r="719" spans="1:5" ht="12.75">
      <c r="A719"/>
      <c r="B719"/>
      <c r="C719"/>
      <c r="D719"/>
      <c r="E719"/>
    </row>
    <row r="720" spans="1:5" ht="12.75">
      <c r="A720"/>
      <c r="B720"/>
      <c r="C720"/>
      <c r="D720"/>
      <c r="E720"/>
    </row>
  </sheetData>
  <mergeCells count="4">
    <mergeCell ref="A1:E1"/>
    <mergeCell ref="B5:E5"/>
    <mergeCell ref="A3:E3"/>
    <mergeCell ref="A2:E2"/>
  </mergeCells>
  <printOptions horizontalCentered="1" verticalCentered="1"/>
  <pageMargins left="0.3937007874015748" right="0.3937007874015748" top="0.2362204724409449" bottom="0.3937007874015748" header="0.5118110236220472" footer="0.5511811023622047"/>
  <pageSetup horizontalDpi="180" verticalDpi="180" orientation="portrait" scale="90" r:id="rId1"/>
  <headerFooter alignWithMargins="0">
    <oddFooter>&amp;CAnuario Estadístico 2000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E4" sqref="E4"/>
    </sheetView>
  </sheetViews>
  <sheetFormatPr defaultColWidth="9.140625" defaultRowHeight="12.75"/>
  <cols>
    <col min="1" max="16384" width="11.421875" style="0" customWidth="1"/>
  </cols>
  <sheetData>
    <row r="1" spans="1:5" ht="12.75">
      <c r="A1" s="428" t="s">
        <v>185</v>
      </c>
      <c r="B1" s="428"/>
      <c r="C1" s="428"/>
      <c r="D1" s="428"/>
      <c r="E1" s="428"/>
    </row>
    <row r="2" spans="1:5" ht="12.75">
      <c r="A2" s="428" t="s">
        <v>449</v>
      </c>
      <c r="B2" s="428"/>
      <c r="C2" s="428"/>
      <c r="D2" s="428"/>
      <c r="E2" s="428"/>
    </row>
    <row r="3" spans="1:5" ht="12.75">
      <c r="A3" s="428" t="s">
        <v>411</v>
      </c>
      <c r="B3" s="428"/>
      <c r="C3" s="428"/>
      <c r="D3" s="428"/>
      <c r="E3" s="428"/>
    </row>
    <row r="4" ht="13.5" thickBot="1"/>
    <row r="5" spans="1:5" ht="12.75">
      <c r="A5" s="215"/>
      <c r="B5" s="183"/>
      <c r="C5" s="183"/>
      <c r="D5" s="183"/>
      <c r="E5" s="184"/>
    </row>
    <row r="6" spans="1:5" ht="12.75">
      <c r="A6" s="111" t="s">
        <v>175</v>
      </c>
      <c r="B6" s="440" t="s">
        <v>303</v>
      </c>
      <c r="C6" s="440"/>
      <c r="D6" s="440"/>
      <c r="E6" s="441"/>
    </row>
    <row r="7" spans="1:5" ht="13.5" thickBot="1">
      <c r="A7" s="216"/>
      <c r="B7" s="109" t="s">
        <v>550</v>
      </c>
      <c r="C7" s="109" t="s">
        <v>551</v>
      </c>
      <c r="D7" s="109" t="s">
        <v>552</v>
      </c>
      <c r="E7" s="190" t="s">
        <v>16</v>
      </c>
    </row>
    <row r="8" spans="1:5" ht="12.75">
      <c r="A8" s="178"/>
      <c r="B8" s="182"/>
      <c r="C8" s="183"/>
      <c r="D8" s="183"/>
      <c r="E8" s="184"/>
    </row>
    <row r="9" spans="1:5" ht="12.75">
      <c r="A9" s="178" t="s">
        <v>177</v>
      </c>
      <c r="B9" s="146">
        <v>148</v>
      </c>
      <c r="C9" s="109">
        <v>89</v>
      </c>
      <c r="D9" s="109">
        <v>15</v>
      </c>
      <c r="E9" s="190">
        <f>SUM(B9:D9)</f>
        <v>252</v>
      </c>
    </row>
    <row r="10" spans="1:5" ht="12.75">
      <c r="A10" s="178" t="s">
        <v>178</v>
      </c>
      <c r="B10" s="146">
        <v>10</v>
      </c>
      <c r="C10" s="109">
        <v>4</v>
      </c>
      <c r="D10" s="109">
        <v>0</v>
      </c>
      <c r="E10" s="190">
        <f aca="true" t="shared" si="0" ref="E10:E15">SUM(B10:D10)</f>
        <v>14</v>
      </c>
    </row>
    <row r="11" spans="1:5" ht="12.75">
      <c r="A11" s="178" t="s">
        <v>179</v>
      </c>
      <c r="B11" s="146">
        <v>0</v>
      </c>
      <c r="C11" s="109">
        <v>0</v>
      </c>
      <c r="D11" s="109">
        <v>0</v>
      </c>
      <c r="E11" s="190">
        <f t="shared" si="0"/>
        <v>0</v>
      </c>
    </row>
    <row r="12" spans="1:5" ht="12.75">
      <c r="A12" s="178" t="s">
        <v>180</v>
      </c>
      <c r="B12" s="146">
        <v>3</v>
      </c>
      <c r="C12" s="109">
        <v>1</v>
      </c>
      <c r="D12" s="109">
        <v>0</v>
      </c>
      <c r="E12" s="190">
        <f t="shared" si="0"/>
        <v>4</v>
      </c>
    </row>
    <row r="13" spans="1:5" ht="12.75">
      <c r="A13" s="178" t="s">
        <v>181</v>
      </c>
      <c r="B13" s="146">
        <v>1</v>
      </c>
      <c r="C13" s="109">
        <v>1</v>
      </c>
      <c r="D13" s="109">
        <v>0</v>
      </c>
      <c r="E13" s="190">
        <f t="shared" si="0"/>
        <v>2</v>
      </c>
    </row>
    <row r="14" spans="1:5" ht="12.75">
      <c r="A14" s="178" t="s">
        <v>182</v>
      </c>
      <c r="B14" s="146">
        <v>10</v>
      </c>
      <c r="C14" s="109">
        <v>1</v>
      </c>
      <c r="D14" s="109">
        <v>0</v>
      </c>
      <c r="E14" s="190">
        <f t="shared" si="0"/>
        <v>11</v>
      </c>
    </row>
    <row r="15" spans="1:5" ht="12.75">
      <c r="A15" s="178" t="s">
        <v>183</v>
      </c>
      <c r="B15" s="146">
        <v>2</v>
      </c>
      <c r="C15" s="109">
        <v>0</v>
      </c>
      <c r="D15" s="109">
        <v>0</v>
      </c>
      <c r="E15" s="190">
        <f t="shared" si="0"/>
        <v>2</v>
      </c>
    </row>
    <row r="16" spans="1:5" ht="12.75">
      <c r="A16" s="178"/>
      <c r="B16" s="146"/>
      <c r="C16" s="109"/>
      <c r="D16" s="109"/>
      <c r="E16" s="190"/>
    </row>
    <row r="17" spans="1:5" ht="12.75">
      <c r="A17" s="178" t="s">
        <v>16</v>
      </c>
      <c r="B17" s="146">
        <f>SUM(B9:B16)</f>
        <v>174</v>
      </c>
      <c r="C17" s="109">
        <f>SUM(C9:C16)</f>
        <v>96</v>
      </c>
      <c r="D17" s="109">
        <f>SUM(D9:D16)</f>
        <v>15</v>
      </c>
      <c r="E17" s="190">
        <f>SUM(E9:E16)</f>
        <v>285</v>
      </c>
    </row>
    <row r="18" spans="1:5" ht="12.75">
      <c r="A18" s="178"/>
      <c r="B18" s="146"/>
      <c r="C18" s="109"/>
      <c r="D18" s="109"/>
      <c r="E18" s="190"/>
    </row>
    <row r="19" spans="1:5" ht="13.5" thickBot="1">
      <c r="A19" s="158" t="s">
        <v>304</v>
      </c>
      <c r="B19" s="321">
        <f>+B17/E17*100</f>
        <v>61.05263157894737</v>
      </c>
      <c r="C19" s="218">
        <f>+C17/E17*100</f>
        <v>33.68421052631579</v>
      </c>
      <c r="D19" s="218">
        <f>+D17/E17*100</f>
        <v>5.263157894736842</v>
      </c>
      <c r="E19" s="219">
        <f>SUM(B19:D19)</f>
        <v>99.99999999999999</v>
      </c>
    </row>
    <row r="21" ht="12.75">
      <c r="A21" t="s">
        <v>319</v>
      </c>
    </row>
    <row r="22" ht="12.75">
      <c r="A22" t="s">
        <v>320</v>
      </c>
    </row>
  </sheetData>
  <mergeCells count="4">
    <mergeCell ref="B6:E6"/>
    <mergeCell ref="A1:E1"/>
    <mergeCell ref="A2:E2"/>
    <mergeCell ref="A3:E3"/>
  </mergeCells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orientation="portrait" r:id="rId1"/>
  <headerFooter alignWithMargins="0">
    <oddFooter>&amp;CAnuario Estadístico 2000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A2" sqref="A2:C2"/>
    </sheetView>
  </sheetViews>
  <sheetFormatPr defaultColWidth="9.140625" defaultRowHeight="12.75"/>
  <cols>
    <col min="1" max="1" width="19.28125" style="0" customWidth="1"/>
    <col min="2" max="2" width="14.00390625" style="0" customWidth="1"/>
    <col min="3" max="16384" width="11.421875" style="0" customWidth="1"/>
  </cols>
  <sheetData>
    <row r="1" spans="1:3" ht="12.75">
      <c r="A1" s="442" t="s">
        <v>186</v>
      </c>
      <c r="B1" s="442"/>
      <c r="C1" s="442"/>
    </row>
    <row r="2" spans="1:3" ht="12.75">
      <c r="A2" s="442" t="s">
        <v>312</v>
      </c>
      <c r="B2" s="442"/>
      <c r="C2" s="442"/>
    </row>
    <row r="3" spans="1:3" ht="12.75">
      <c r="A3" s="442" t="s">
        <v>450</v>
      </c>
      <c r="B3" s="442"/>
      <c r="C3" s="442"/>
    </row>
    <row r="4" spans="1:3" ht="13.5" thickBot="1">
      <c r="A4" s="224"/>
      <c r="B4" s="224"/>
      <c r="C4" s="224"/>
    </row>
    <row r="5" spans="1:3" ht="12.75">
      <c r="A5" s="215"/>
      <c r="B5" s="183"/>
      <c r="C5" s="184"/>
    </row>
    <row r="6" spans="1:3" ht="12.75">
      <c r="A6" s="110" t="s">
        <v>172</v>
      </c>
      <c r="B6" s="109" t="s">
        <v>553</v>
      </c>
      <c r="C6" s="190" t="s">
        <v>556</v>
      </c>
    </row>
    <row r="7" spans="1:3" ht="12.75">
      <c r="A7" s="110"/>
      <c r="B7" s="109" t="s">
        <v>554</v>
      </c>
      <c r="C7" s="190" t="s">
        <v>140</v>
      </c>
    </row>
    <row r="8" spans="1:3" ht="13.5" thickBot="1">
      <c r="A8" s="231"/>
      <c r="B8" s="109" t="s">
        <v>555</v>
      </c>
      <c r="C8" s="190"/>
    </row>
    <row r="9" spans="1:3" ht="12.75">
      <c r="A9" s="182"/>
      <c r="B9" s="182"/>
      <c r="C9" s="184"/>
    </row>
    <row r="10" spans="1:3" ht="12.75">
      <c r="A10" s="146">
        <v>1991</v>
      </c>
      <c r="B10" s="146">
        <v>145</v>
      </c>
      <c r="C10" s="214">
        <v>19.8</v>
      </c>
    </row>
    <row r="11" spans="1:3" ht="12.75">
      <c r="A11" s="146">
        <f aca="true" t="shared" si="0" ref="A11:A18">+A10+1</f>
        <v>1992</v>
      </c>
      <c r="B11" s="146">
        <v>173</v>
      </c>
      <c r="C11" s="214">
        <f aca="true" t="shared" si="1" ref="C11:C19">+(B11-B10)/B10*100</f>
        <v>19.310344827586206</v>
      </c>
    </row>
    <row r="12" spans="1:3" ht="12.75">
      <c r="A12" s="146">
        <f t="shared" si="0"/>
        <v>1993</v>
      </c>
      <c r="B12" s="146">
        <v>208</v>
      </c>
      <c r="C12" s="214">
        <f t="shared" si="1"/>
        <v>20.23121387283237</v>
      </c>
    </row>
    <row r="13" spans="1:3" ht="12.75">
      <c r="A13" s="146">
        <f t="shared" si="0"/>
        <v>1994</v>
      </c>
      <c r="B13" s="146">
        <v>253</v>
      </c>
      <c r="C13" s="214">
        <f t="shared" si="1"/>
        <v>21.634615384615387</v>
      </c>
    </row>
    <row r="14" spans="1:3" ht="12.75">
      <c r="A14" s="146">
        <f t="shared" si="0"/>
        <v>1995</v>
      </c>
      <c r="B14" s="146">
        <v>263</v>
      </c>
      <c r="C14" s="214">
        <f t="shared" si="1"/>
        <v>3.9525691699604746</v>
      </c>
    </row>
    <row r="15" spans="1:3" ht="12.75">
      <c r="A15" s="146">
        <f t="shared" si="0"/>
        <v>1996</v>
      </c>
      <c r="B15" s="146">
        <v>270</v>
      </c>
      <c r="C15" s="214">
        <f t="shared" si="1"/>
        <v>2.6615969581749046</v>
      </c>
    </row>
    <row r="16" spans="1:3" ht="12.75">
      <c r="A16" s="146">
        <f t="shared" si="0"/>
        <v>1997</v>
      </c>
      <c r="B16" s="146">
        <v>273</v>
      </c>
      <c r="C16" s="214">
        <f t="shared" si="1"/>
        <v>1.1111111111111112</v>
      </c>
    </row>
    <row r="17" spans="1:3" ht="12.75">
      <c r="A17" s="146">
        <f t="shared" si="0"/>
        <v>1998</v>
      </c>
      <c r="B17" s="146">
        <v>270</v>
      </c>
      <c r="C17" s="214">
        <f t="shared" si="1"/>
        <v>-1.098901098901099</v>
      </c>
    </row>
    <row r="18" spans="1:3" ht="12.75">
      <c r="A18" s="146">
        <f t="shared" si="0"/>
        <v>1999</v>
      </c>
      <c r="B18" s="146">
        <v>289</v>
      </c>
      <c r="C18" s="214">
        <f t="shared" si="1"/>
        <v>7.037037037037037</v>
      </c>
    </row>
    <row r="19" spans="1:3" ht="12.75">
      <c r="A19" s="146">
        <v>2000</v>
      </c>
      <c r="B19" s="146">
        <v>285</v>
      </c>
      <c r="C19" s="214">
        <f t="shared" si="1"/>
        <v>-1.384083044982699</v>
      </c>
    </row>
    <row r="20" spans="1:3" ht="13.5" thickBot="1">
      <c r="A20" s="158" t="s">
        <v>62</v>
      </c>
      <c r="B20" s="158"/>
      <c r="C20" s="160"/>
    </row>
    <row r="22" ht="12.75">
      <c r="A22" t="s">
        <v>322</v>
      </c>
    </row>
    <row r="23" ht="12.75">
      <c r="A23" t="s">
        <v>321</v>
      </c>
    </row>
  </sheetData>
  <mergeCells count="3">
    <mergeCell ref="A1:C1"/>
    <mergeCell ref="A2:C2"/>
    <mergeCell ref="A3:C3"/>
  </mergeCells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orientation="portrait" r:id="rId1"/>
  <headerFooter alignWithMargins="0">
    <oddFooter>&amp;CAnuario Estadístico 2000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workbookViewId="0" topLeftCell="A1">
      <selection activeCell="A28" sqref="A28"/>
    </sheetView>
  </sheetViews>
  <sheetFormatPr defaultColWidth="9.140625" defaultRowHeight="12.75"/>
  <cols>
    <col min="1" max="1" width="38.8515625" style="0" customWidth="1"/>
    <col min="2" max="2" width="23.7109375" style="0" customWidth="1"/>
    <col min="3" max="16384" width="11.421875" style="0" customWidth="1"/>
  </cols>
  <sheetData>
    <row r="1" spans="1:2" ht="12.75">
      <c r="A1" s="428" t="s">
        <v>305</v>
      </c>
      <c r="B1" s="428"/>
    </row>
    <row r="2" spans="1:2" ht="12.75">
      <c r="A2" s="428" t="s">
        <v>451</v>
      </c>
      <c r="B2" s="428"/>
    </row>
    <row r="3" spans="1:2" ht="12.75">
      <c r="A3" s="428" t="s">
        <v>439</v>
      </c>
      <c r="B3" s="428"/>
    </row>
    <row r="4" ht="13.5" thickBot="1"/>
    <row r="5" spans="1:2" ht="12.75">
      <c r="A5" s="215"/>
      <c r="B5" s="213"/>
    </row>
    <row r="6" spans="1:2" ht="12.75">
      <c r="A6" s="111" t="s">
        <v>289</v>
      </c>
      <c r="B6" s="190" t="s">
        <v>566</v>
      </c>
    </row>
    <row r="7" spans="1:2" ht="13.5" thickBot="1">
      <c r="A7" s="216"/>
      <c r="B7" s="190" t="s">
        <v>567</v>
      </c>
    </row>
    <row r="8" spans="1:2" ht="12.75">
      <c r="A8" s="178"/>
      <c r="B8" s="215"/>
    </row>
    <row r="9" spans="1:2" ht="12.75">
      <c r="A9" s="178"/>
      <c r="B9" s="111"/>
    </row>
    <row r="10" spans="1:2" ht="12.75">
      <c r="A10" s="178" t="s">
        <v>306</v>
      </c>
      <c r="B10" s="293">
        <v>10278617212</v>
      </c>
    </row>
    <row r="11" spans="1:2" ht="12.75">
      <c r="A11" s="178"/>
      <c r="B11" s="293"/>
    </row>
    <row r="12" spans="1:2" ht="12.75">
      <c r="A12" s="178" t="s">
        <v>313</v>
      </c>
      <c r="B12" s="293">
        <v>343915911</v>
      </c>
    </row>
    <row r="13" spans="1:2" ht="12.75">
      <c r="A13" s="178"/>
      <c r="B13" s="293"/>
    </row>
    <row r="14" spans="1:2" ht="12.75">
      <c r="A14" s="178" t="s">
        <v>291</v>
      </c>
      <c r="B14" s="293">
        <v>39567000</v>
      </c>
    </row>
    <row r="15" spans="1:2" ht="12.75">
      <c r="A15" s="178"/>
      <c r="B15" s="293"/>
    </row>
    <row r="16" spans="1:2" ht="12.75">
      <c r="A16" s="178" t="s">
        <v>314</v>
      </c>
      <c r="B16" s="293"/>
    </row>
    <row r="17" spans="1:2" ht="12.75">
      <c r="A17" s="178" t="s">
        <v>315</v>
      </c>
      <c r="B17" s="293">
        <v>1069018111.72</v>
      </c>
    </row>
    <row r="18" spans="1:2" ht="12.75">
      <c r="A18" s="178"/>
      <c r="B18" s="293"/>
    </row>
    <row r="19" spans="1:2" ht="12.75">
      <c r="A19" s="178" t="s">
        <v>16</v>
      </c>
      <c r="B19" s="293">
        <f>SUM(B10:B17)</f>
        <v>11731118234.72</v>
      </c>
    </row>
    <row r="20" spans="1:2" ht="12.75">
      <c r="A20" s="178"/>
      <c r="B20" s="111"/>
    </row>
    <row r="21" spans="1:2" ht="13.5" thickBot="1">
      <c r="A21" s="158"/>
      <c r="B21" s="216"/>
    </row>
    <row r="23" ht="12.75">
      <c r="A23" t="s">
        <v>316</v>
      </c>
    </row>
    <row r="24" ht="12.75">
      <c r="A24" t="s">
        <v>317</v>
      </c>
    </row>
    <row r="26" ht="12.75">
      <c r="A26" t="s">
        <v>323</v>
      </c>
    </row>
    <row r="27" ht="12.75">
      <c r="A27" t="s">
        <v>568</v>
      </c>
    </row>
  </sheetData>
  <mergeCells count="3">
    <mergeCell ref="A1:B1"/>
    <mergeCell ref="A2:B2"/>
    <mergeCell ref="A3:B3"/>
  </mergeCells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orientation="portrait" r:id="rId1"/>
  <headerFooter alignWithMargins="0">
    <oddFooter>&amp;CAnuario Estadístico 2000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7">
      <selection activeCell="A18" sqref="A18"/>
    </sheetView>
  </sheetViews>
  <sheetFormatPr defaultColWidth="9.140625" defaultRowHeight="12.75"/>
  <cols>
    <col min="1" max="1" width="15.421875" style="0" customWidth="1"/>
    <col min="2" max="2" width="16.00390625" style="0" customWidth="1"/>
    <col min="3" max="3" width="14.140625" style="0" customWidth="1"/>
    <col min="4" max="4" width="16.28125" style="0" customWidth="1"/>
    <col min="5" max="5" width="14.57421875" style="0" customWidth="1"/>
    <col min="6" max="6" width="16.00390625" style="0" customWidth="1"/>
    <col min="7" max="7" width="12.7109375" style="0" bestFit="1" customWidth="1"/>
    <col min="8" max="16384" width="11.421875" style="0" customWidth="1"/>
  </cols>
  <sheetData>
    <row r="1" spans="1:7" ht="12.75">
      <c r="A1" s="428" t="s">
        <v>294</v>
      </c>
      <c r="B1" s="428"/>
      <c r="C1" s="428"/>
      <c r="D1" s="428"/>
      <c r="E1" s="428"/>
      <c r="F1" s="428"/>
      <c r="G1" s="428"/>
    </row>
    <row r="2" spans="1:7" ht="12.75">
      <c r="A2" s="428" t="s">
        <v>451</v>
      </c>
      <c r="B2" s="428"/>
      <c r="C2" s="428"/>
      <c r="D2" s="428"/>
      <c r="E2" s="428"/>
      <c r="F2" s="428"/>
      <c r="G2" s="428"/>
    </row>
    <row r="3" spans="1:7" ht="12.75">
      <c r="A3" s="428" t="s">
        <v>412</v>
      </c>
      <c r="B3" s="428"/>
      <c r="C3" s="428"/>
      <c r="D3" s="428"/>
      <c r="E3" s="428"/>
      <c r="F3" s="428"/>
      <c r="G3" s="428"/>
    </row>
    <row r="4" spans="1:7" ht="12.75">
      <c r="A4" s="428" t="s">
        <v>371</v>
      </c>
      <c r="B4" s="428"/>
      <c r="C4" s="428"/>
      <c r="D4" s="428"/>
      <c r="E4" s="428"/>
      <c r="F4" s="428"/>
      <c r="G4" s="428"/>
    </row>
    <row r="5" ht="13.5" thickBot="1"/>
    <row r="6" spans="1:6" ht="13.5" thickBot="1">
      <c r="A6" s="182"/>
      <c r="B6" s="443" t="s">
        <v>452</v>
      </c>
      <c r="C6" s="444"/>
      <c r="D6" s="444"/>
      <c r="E6" s="444"/>
      <c r="F6" s="445"/>
    </row>
    <row r="7" spans="1:6" ht="12.75">
      <c r="A7" s="110" t="s">
        <v>175</v>
      </c>
      <c r="B7" s="146" t="s">
        <v>524</v>
      </c>
      <c r="C7" s="109" t="s">
        <v>557</v>
      </c>
      <c r="D7" s="109" t="s">
        <v>532</v>
      </c>
      <c r="E7" s="109" t="s">
        <v>525</v>
      </c>
      <c r="F7" s="190" t="s">
        <v>16</v>
      </c>
    </row>
    <row r="8" spans="1:6" ht="13.5" thickBot="1">
      <c r="A8" s="241"/>
      <c r="B8" s="290"/>
      <c r="C8" s="109" t="s">
        <v>530</v>
      </c>
      <c r="D8" s="109" t="s">
        <v>558</v>
      </c>
      <c r="E8" s="109" t="s">
        <v>526</v>
      </c>
      <c r="F8" s="323"/>
    </row>
    <row r="9" spans="1:6" ht="12.75">
      <c r="A9" s="290"/>
      <c r="B9" s="182"/>
      <c r="C9" s="183"/>
      <c r="D9" s="183"/>
      <c r="E9" s="183"/>
      <c r="F9" s="184"/>
    </row>
    <row r="10" spans="1:6" ht="12.75">
      <c r="A10" s="290" t="s">
        <v>177</v>
      </c>
      <c r="B10" s="324">
        <v>56639250</v>
      </c>
      <c r="C10" s="275"/>
      <c r="D10" s="273">
        <v>435384111.72</v>
      </c>
      <c r="E10" s="275">
        <v>164956944</v>
      </c>
      <c r="F10" s="274">
        <f>SUM(B10:E10)</f>
        <v>656980305.72</v>
      </c>
    </row>
    <row r="11" spans="1:6" ht="12.75">
      <c r="A11" s="290" t="s">
        <v>178</v>
      </c>
      <c r="B11" s="324">
        <v>1623369512</v>
      </c>
      <c r="C11" s="275"/>
      <c r="D11" s="275"/>
      <c r="E11" s="275">
        <v>107041000</v>
      </c>
      <c r="F11" s="274">
        <f>SUM(B11:E11)</f>
        <v>1730410512</v>
      </c>
    </row>
    <row r="12" spans="1:6" ht="12.75">
      <c r="A12" s="290" t="s">
        <v>180</v>
      </c>
      <c r="B12" s="324">
        <v>48810000</v>
      </c>
      <c r="C12" s="275"/>
      <c r="D12" s="275">
        <v>315000000</v>
      </c>
      <c r="E12" s="275">
        <v>43320967</v>
      </c>
      <c r="F12" s="274">
        <f>SUM(B12:E12)</f>
        <v>407130967</v>
      </c>
    </row>
    <row r="13" spans="1:6" ht="12.75">
      <c r="A13" s="290" t="s">
        <v>181</v>
      </c>
      <c r="B13" s="324">
        <v>7199330000</v>
      </c>
      <c r="C13" s="275"/>
      <c r="D13" s="275">
        <v>91439000</v>
      </c>
      <c r="E13" s="275"/>
      <c r="F13" s="274">
        <f>SUM(B13:E13)</f>
        <v>7290769000</v>
      </c>
    </row>
    <row r="14" spans="1:6" ht="12.75">
      <c r="A14" s="290" t="s">
        <v>182</v>
      </c>
      <c r="B14" s="324">
        <v>1350468450</v>
      </c>
      <c r="C14" s="275">
        <v>39567000</v>
      </c>
      <c r="D14" s="275">
        <v>227195000</v>
      </c>
      <c r="E14" s="275">
        <v>28597000</v>
      </c>
      <c r="F14" s="274">
        <f>SUM(B14:E14)</f>
        <v>1645827450</v>
      </c>
    </row>
    <row r="15" spans="1:6" ht="12.75">
      <c r="A15" s="290"/>
      <c r="B15" s="324"/>
      <c r="C15" s="275"/>
      <c r="D15" s="275"/>
      <c r="E15" s="275"/>
      <c r="F15" s="274"/>
    </row>
    <row r="16" spans="1:6" ht="12.75">
      <c r="A16" s="290" t="s">
        <v>16</v>
      </c>
      <c r="B16" s="324">
        <f>SUM(B10:B15)</f>
        <v>10278617212</v>
      </c>
      <c r="C16" s="275">
        <f>SUM(C10:C15)</f>
        <v>39567000</v>
      </c>
      <c r="D16" s="275">
        <f>SUM(D10:D15)</f>
        <v>1069018111.72</v>
      </c>
      <c r="E16" s="275">
        <f>SUM(E10:E15)</f>
        <v>343915911</v>
      </c>
      <c r="F16" s="274">
        <f>SUM(B16:E16)</f>
        <v>11731118234.72</v>
      </c>
    </row>
    <row r="17" spans="1:6" ht="12.75">
      <c r="A17" s="290"/>
      <c r="B17" s="325"/>
      <c r="C17" s="93"/>
      <c r="D17" s="93"/>
      <c r="E17" s="93"/>
      <c r="F17" s="233"/>
    </row>
    <row r="18" spans="1:6" ht="12.75">
      <c r="A18" s="290" t="s">
        <v>324</v>
      </c>
      <c r="B18" s="244">
        <f>+B16/F16*100</f>
        <v>87.61839243576026</v>
      </c>
      <c r="C18" s="240">
        <f>+C16/F16*100</f>
        <v>0.3372824244742121</v>
      </c>
      <c r="D18" s="240">
        <f>+D16/F16*100</f>
        <v>9.112670167760147</v>
      </c>
      <c r="E18" s="240">
        <f>+E16/F16*100</f>
        <v>2.9316549720053917</v>
      </c>
      <c r="F18" s="214">
        <f>SUM(B18:E18)</f>
        <v>100</v>
      </c>
    </row>
    <row r="19" spans="1:6" ht="13.5" thickBot="1">
      <c r="A19" s="322" t="s">
        <v>366</v>
      </c>
      <c r="B19" s="158"/>
      <c r="C19" s="147"/>
      <c r="D19" s="147"/>
      <c r="E19" s="147"/>
      <c r="F19" s="160"/>
    </row>
    <row r="21" ht="12.75">
      <c r="A21" t="s">
        <v>316</v>
      </c>
    </row>
    <row r="22" ht="12.75">
      <c r="A22" t="s">
        <v>372</v>
      </c>
    </row>
    <row r="24" ht="12.75">
      <c r="A24" t="s">
        <v>438</v>
      </c>
    </row>
    <row r="26" ht="12.75">
      <c r="A26" t="s">
        <v>318</v>
      </c>
    </row>
    <row r="27" ht="12.75">
      <c r="A27" t="s">
        <v>62</v>
      </c>
    </row>
  </sheetData>
  <mergeCells count="5">
    <mergeCell ref="B6:F6"/>
    <mergeCell ref="A1:G1"/>
    <mergeCell ref="A2:G2"/>
    <mergeCell ref="A3:G3"/>
    <mergeCell ref="A4:G4"/>
  </mergeCells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orientation="portrait" scale="95" r:id="rId1"/>
  <headerFooter alignWithMargins="0">
    <oddFooter>&amp;CAnuario Estadístico 2000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">
      <selection activeCell="B8" sqref="B8:M72"/>
    </sheetView>
  </sheetViews>
  <sheetFormatPr defaultColWidth="9.140625" defaultRowHeight="12.75"/>
  <cols>
    <col min="1" max="1" width="20.421875" style="0" customWidth="1"/>
    <col min="2" max="13" width="6.57421875" style="0" customWidth="1"/>
    <col min="14" max="14" width="7.57421875" style="0" customWidth="1"/>
    <col min="15" max="16384" width="11.421875" style="0" customWidth="1"/>
  </cols>
  <sheetData>
    <row r="1" spans="1:14" ht="12.75">
      <c r="A1" s="149" t="s">
        <v>94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14" ht="12.75">
      <c r="A3" s="1" t="s">
        <v>467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</row>
    <row r="4" spans="12:14" s="18" customFormat="1" ht="13.5" thickBot="1">
      <c r="L4" s="1"/>
      <c r="M4" s="2"/>
      <c r="N4" s="2"/>
    </row>
    <row r="5" spans="1:14" ht="12.75">
      <c r="A5" s="19"/>
      <c r="B5" s="19"/>
      <c r="C5" s="4"/>
      <c r="D5" s="4"/>
      <c r="E5" s="4"/>
      <c r="F5" s="5"/>
      <c r="G5" s="5"/>
      <c r="H5" s="5"/>
      <c r="I5" s="5"/>
      <c r="J5" s="5"/>
      <c r="K5" s="5"/>
      <c r="L5" s="5"/>
      <c r="M5" s="56"/>
      <c r="N5" s="56"/>
    </row>
    <row r="6" spans="1:14" ht="12.75">
      <c r="A6" s="21" t="s">
        <v>3</v>
      </c>
      <c r="B6" s="21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33" t="s">
        <v>15</v>
      </c>
      <c r="N6" s="33" t="s">
        <v>16</v>
      </c>
    </row>
    <row r="7" spans="1:14" ht="13.5" thickBot="1">
      <c r="A7" s="13"/>
      <c r="B7" s="16"/>
      <c r="C7" s="11"/>
      <c r="D7" s="11"/>
      <c r="E7" s="11"/>
      <c r="F7" s="11"/>
      <c r="G7" s="11"/>
      <c r="H7" s="11"/>
      <c r="I7" s="11"/>
      <c r="J7" s="11"/>
      <c r="K7" s="11"/>
      <c r="L7" s="11"/>
      <c r="M7" s="17"/>
      <c r="N7" s="17"/>
    </row>
    <row r="8" spans="1:14" ht="12.75">
      <c r="A8" s="15" t="s">
        <v>17</v>
      </c>
      <c r="B8" s="278">
        <f>+B10+B16+B24+B32+B43+B60+B69+B71</f>
        <v>73014</v>
      </c>
      <c r="C8" s="279">
        <f aca="true" t="shared" si="0" ref="C8:M8">+C10+C16+C24+C32+C43+C60+C69+C71</f>
        <v>74802</v>
      </c>
      <c r="D8" s="279">
        <f t="shared" si="0"/>
        <v>79407</v>
      </c>
      <c r="E8" s="279">
        <f t="shared" si="0"/>
        <v>60962</v>
      </c>
      <c r="F8" s="279">
        <f t="shared" si="0"/>
        <v>53863</v>
      </c>
      <c r="G8" s="279">
        <f t="shared" si="0"/>
        <v>61143</v>
      </c>
      <c r="H8" s="279">
        <f t="shared" si="0"/>
        <v>68272</v>
      </c>
      <c r="I8" s="279">
        <f t="shared" si="0"/>
        <v>60017</v>
      </c>
      <c r="J8" s="279">
        <f t="shared" si="0"/>
        <v>43567</v>
      </c>
      <c r="K8" s="279">
        <f t="shared" si="0"/>
        <v>49643</v>
      </c>
      <c r="L8" s="279">
        <f t="shared" si="0"/>
        <v>64819</v>
      </c>
      <c r="M8" s="268">
        <f t="shared" si="0"/>
        <v>79638</v>
      </c>
      <c r="N8" s="74">
        <f>N10+N16+N24+N32+N43+N60+N69+N71</f>
        <v>769147</v>
      </c>
    </row>
    <row r="9" spans="1:14" ht="12.75">
      <c r="A9" s="16"/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9"/>
      <c r="N9" s="42"/>
    </row>
    <row r="10" spans="1:14" s="276" customFormat="1" ht="12.75">
      <c r="A10" s="287" t="s">
        <v>454</v>
      </c>
      <c r="B10" s="266">
        <f>SUM(B12:B14)</f>
        <v>41918</v>
      </c>
      <c r="C10" s="262">
        <f aca="true" t="shared" si="1" ref="C10:M10">SUM(C12:C14)</f>
        <v>47019</v>
      </c>
      <c r="D10" s="262">
        <f t="shared" si="1"/>
        <v>52654</v>
      </c>
      <c r="E10" s="262">
        <f t="shared" si="1"/>
        <v>36453</v>
      </c>
      <c r="F10" s="262">
        <f t="shared" si="1"/>
        <v>31749</v>
      </c>
      <c r="G10" s="262">
        <f t="shared" si="1"/>
        <v>38380</v>
      </c>
      <c r="H10" s="262">
        <f t="shared" si="1"/>
        <v>39459</v>
      </c>
      <c r="I10" s="262">
        <f t="shared" si="1"/>
        <v>30858</v>
      </c>
      <c r="J10" s="262">
        <f t="shared" si="1"/>
        <v>20117</v>
      </c>
      <c r="K10" s="262">
        <f t="shared" si="1"/>
        <v>24339</v>
      </c>
      <c r="L10" s="262">
        <f t="shared" si="1"/>
        <v>36086</v>
      </c>
      <c r="M10" s="270">
        <f t="shared" si="1"/>
        <v>48150</v>
      </c>
      <c r="N10" s="166">
        <f>SUM(N12:N14)</f>
        <v>447182</v>
      </c>
    </row>
    <row r="11" spans="1:14" ht="12.75">
      <c r="A11" s="177"/>
      <c r="B11" s="263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9"/>
      <c r="N11" s="42"/>
    </row>
    <row r="12" spans="1:14" ht="12.75">
      <c r="A12" s="16" t="s">
        <v>18</v>
      </c>
      <c r="B12" s="263">
        <v>5865</v>
      </c>
      <c r="C12" s="264">
        <v>6686</v>
      </c>
      <c r="D12" s="264">
        <v>6193</v>
      </c>
      <c r="E12" s="264">
        <v>2565</v>
      </c>
      <c r="F12" s="264">
        <v>1746</v>
      </c>
      <c r="G12" s="264">
        <v>1336</v>
      </c>
      <c r="H12" s="264">
        <v>1898</v>
      </c>
      <c r="I12" s="264">
        <v>1600</v>
      </c>
      <c r="J12" s="264">
        <v>1175</v>
      </c>
      <c r="K12" s="264">
        <v>1749</v>
      </c>
      <c r="L12" s="264">
        <v>3832</v>
      </c>
      <c r="M12" s="269">
        <v>6192</v>
      </c>
      <c r="N12" s="42">
        <f>SUM(B12:M12)</f>
        <v>40837</v>
      </c>
    </row>
    <row r="13" spans="1:14" ht="12.75">
      <c r="A13" s="16" t="s">
        <v>19</v>
      </c>
      <c r="B13" s="263">
        <v>33675</v>
      </c>
      <c r="C13" s="264">
        <v>37874</v>
      </c>
      <c r="D13" s="264">
        <v>44122</v>
      </c>
      <c r="E13" s="264">
        <v>31338</v>
      </c>
      <c r="F13" s="264">
        <v>27665</v>
      </c>
      <c r="G13" s="264">
        <v>34970</v>
      </c>
      <c r="H13" s="264">
        <v>34138</v>
      </c>
      <c r="I13" s="264">
        <v>26318</v>
      </c>
      <c r="J13" s="264">
        <v>16408</v>
      </c>
      <c r="K13" s="264">
        <v>20101</v>
      </c>
      <c r="L13" s="264">
        <v>29793</v>
      </c>
      <c r="M13" s="269">
        <v>38367</v>
      </c>
      <c r="N13" s="42">
        <f>SUM(B13:M13)</f>
        <v>374769</v>
      </c>
    </row>
    <row r="14" spans="1:14" ht="12.75">
      <c r="A14" s="16" t="s">
        <v>20</v>
      </c>
      <c r="B14" s="263">
        <v>2378</v>
      </c>
      <c r="C14" s="264">
        <v>2459</v>
      </c>
      <c r="D14" s="264">
        <v>2339</v>
      </c>
      <c r="E14" s="264">
        <v>2550</v>
      </c>
      <c r="F14" s="264">
        <v>2338</v>
      </c>
      <c r="G14" s="264">
        <v>2074</v>
      </c>
      <c r="H14" s="264">
        <v>3423</v>
      </c>
      <c r="I14" s="264">
        <v>2940</v>
      </c>
      <c r="J14" s="264">
        <v>2534</v>
      </c>
      <c r="K14" s="264">
        <v>2489</v>
      </c>
      <c r="L14" s="264">
        <v>2461</v>
      </c>
      <c r="M14" s="269">
        <v>3591</v>
      </c>
      <c r="N14" s="42">
        <f>SUM(B14:M14)</f>
        <v>31576</v>
      </c>
    </row>
    <row r="15" spans="1:14" ht="12.75">
      <c r="A15" s="16"/>
      <c r="B15" s="263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9"/>
      <c r="N15" s="42"/>
    </row>
    <row r="16" spans="1:14" ht="12.75">
      <c r="A16" s="177" t="s">
        <v>455</v>
      </c>
      <c r="B16" s="266">
        <f>SUM(B18:B22)</f>
        <v>5690</v>
      </c>
      <c r="C16" s="262">
        <f aca="true" t="shared" si="2" ref="C16:M16">SUM(C18:C22)</f>
        <v>5164</v>
      </c>
      <c r="D16" s="262">
        <f t="shared" si="2"/>
        <v>6012</v>
      </c>
      <c r="E16" s="262">
        <f t="shared" si="2"/>
        <v>5685</v>
      </c>
      <c r="F16" s="262">
        <f t="shared" si="2"/>
        <v>6453</v>
      </c>
      <c r="G16" s="262">
        <f t="shared" si="2"/>
        <v>5969</v>
      </c>
      <c r="H16" s="262">
        <f t="shared" si="2"/>
        <v>6266</v>
      </c>
      <c r="I16" s="262">
        <f t="shared" si="2"/>
        <v>6962</v>
      </c>
      <c r="J16" s="262">
        <f t="shared" si="2"/>
        <v>5844</v>
      </c>
      <c r="K16" s="262">
        <f t="shared" si="2"/>
        <v>5735</v>
      </c>
      <c r="L16" s="262">
        <f t="shared" si="2"/>
        <v>5749</v>
      </c>
      <c r="M16" s="270">
        <f t="shared" si="2"/>
        <v>5484</v>
      </c>
      <c r="N16" s="72">
        <f>SUM(N18:N22)</f>
        <v>71013</v>
      </c>
    </row>
    <row r="17" spans="1:14" ht="12.75">
      <c r="A17" s="177"/>
      <c r="B17" s="263" t="s">
        <v>62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9"/>
      <c r="N17" s="42"/>
    </row>
    <row r="18" spans="1:14" ht="12.75">
      <c r="A18" s="16" t="s">
        <v>21</v>
      </c>
      <c r="B18" s="263">
        <v>1589</v>
      </c>
      <c r="C18" s="264">
        <v>1352</v>
      </c>
      <c r="D18" s="264">
        <v>1744</v>
      </c>
      <c r="E18" s="264">
        <v>1870</v>
      </c>
      <c r="F18" s="264">
        <v>2128</v>
      </c>
      <c r="G18" s="264">
        <v>1938</v>
      </c>
      <c r="H18" s="264">
        <v>1721</v>
      </c>
      <c r="I18" s="264">
        <v>2599</v>
      </c>
      <c r="J18" s="264">
        <v>1801</v>
      </c>
      <c r="K18" s="264">
        <v>1746</v>
      </c>
      <c r="L18" s="264">
        <v>1677</v>
      </c>
      <c r="M18" s="269">
        <v>1701</v>
      </c>
      <c r="N18" s="42">
        <f>SUM(B18:M18)</f>
        <v>21866</v>
      </c>
    </row>
    <row r="19" spans="1:14" ht="12.75">
      <c r="A19" s="16" t="s">
        <v>22</v>
      </c>
      <c r="B19" s="263">
        <v>1221</v>
      </c>
      <c r="C19" s="264">
        <v>1094</v>
      </c>
      <c r="D19" s="264">
        <v>1262</v>
      </c>
      <c r="E19" s="264">
        <v>1197</v>
      </c>
      <c r="F19" s="264">
        <v>1293</v>
      </c>
      <c r="G19" s="264">
        <v>1208</v>
      </c>
      <c r="H19" s="264">
        <v>1345</v>
      </c>
      <c r="I19" s="264">
        <v>1235</v>
      </c>
      <c r="J19" s="264">
        <v>1190</v>
      </c>
      <c r="K19" s="264">
        <v>1203</v>
      </c>
      <c r="L19" s="264">
        <v>1262</v>
      </c>
      <c r="M19" s="269">
        <v>1150</v>
      </c>
      <c r="N19" s="42">
        <f>SUM(B19:M19)</f>
        <v>14660</v>
      </c>
    </row>
    <row r="20" spans="1:14" ht="12.75">
      <c r="A20" s="16" t="s">
        <v>23</v>
      </c>
      <c r="B20" s="263">
        <v>781</v>
      </c>
      <c r="C20" s="264">
        <v>692</v>
      </c>
      <c r="D20" s="264">
        <v>868</v>
      </c>
      <c r="E20" s="264">
        <v>707</v>
      </c>
      <c r="F20" s="264">
        <v>782</v>
      </c>
      <c r="G20" s="264">
        <v>741</v>
      </c>
      <c r="H20" s="264">
        <v>845</v>
      </c>
      <c r="I20" s="264">
        <v>841</v>
      </c>
      <c r="J20" s="264">
        <v>838</v>
      </c>
      <c r="K20" s="264">
        <v>795</v>
      </c>
      <c r="L20" s="264">
        <v>733</v>
      </c>
      <c r="M20" s="269">
        <v>764</v>
      </c>
      <c r="N20" s="42">
        <f>SUM(B20:M20)</f>
        <v>9387</v>
      </c>
    </row>
    <row r="21" spans="1:14" ht="12.75">
      <c r="A21" s="16" t="s">
        <v>24</v>
      </c>
      <c r="B21" s="263">
        <v>829</v>
      </c>
      <c r="C21" s="264">
        <v>834</v>
      </c>
      <c r="D21" s="264">
        <v>847</v>
      </c>
      <c r="E21" s="264">
        <v>811</v>
      </c>
      <c r="F21" s="264">
        <v>879</v>
      </c>
      <c r="G21" s="264">
        <v>914</v>
      </c>
      <c r="H21" s="264">
        <v>1143</v>
      </c>
      <c r="I21" s="264">
        <v>1065</v>
      </c>
      <c r="J21" s="264">
        <v>839</v>
      </c>
      <c r="K21" s="264">
        <v>846</v>
      </c>
      <c r="L21" s="264">
        <v>834</v>
      </c>
      <c r="M21" s="269">
        <v>795</v>
      </c>
      <c r="N21" s="42">
        <f>SUM(B21:M21)</f>
        <v>10636</v>
      </c>
    </row>
    <row r="22" spans="1:14" ht="12.75">
      <c r="A22" s="16" t="s">
        <v>25</v>
      </c>
      <c r="B22" s="263">
        <v>1270</v>
      </c>
      <c r="C22" s="264">
        <v>1192</v>
      </c>
      <c r="D22" s="264">
        <v>1291</v>
      </c>
      <c r="E22" s="264">
        <v>1100</v>
      </c>
      <c r="F22" s="264">
        <v>1371</v>
      </c>
      <c r="G22" s="264">
        <v>1168</v>
      </c>
      <c r="H22" s="264">
        <v>1212</v>
      </c>
      <c r="I22" s="264">
        <v>1222</v>
      </c>
      <c r="J22" s="264">
        <v>1176</v>
      </c>
      <c r="K22" s="264">
        <v>1145</v>
      </c>
      <c r="L22" s="264">
        <v>1243</v>
      </c>
      <c r="M22" s="269">
        <v>1074</v>
      </c>
      <c r="N22" s="42">
        <f>SUM(B22:M22)</f>
        <v>14464</v>
      </c>
    </row>
    <row r="23" spans="1:14" ht="12.75">
      <c r="A23" s="16"/>
      <c r="B23" s="263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9"/>
      <c r="N23" s="42"/>
    </row>
    <row r="24" spans="1:14" s="276" customFormat="1" ht="12.75">
      <c r="A24" s="287" t="s">
        <v>26</v>
      </c>
      <c r="B24" s="266">
        <f>SUM(B26:B30)</f>
        <v>988</v>
      </c>
      <c r="C24" s="262">
        <f aca="true" t="shared" si="3" ref="C24:M24">SUM(C26:C30)</f>
        <v>735</v>
      </c>
      <c r="D24" s="262">
        <f t="shared" si="3"/>
        <v>714</v>
      </c>
      <c r="E24" s="262">
        <f t="shared" si="3"/>
        <v>724</v>
      </c>
      <c r="F24" s="262">
        <f t="shared" si="3"/>
        <v>707</v>
      </c>
      <c r="G24" s="262">
        <f t="shared" si="3"/>
        <v>685</v>
      </c>
      <c r="H24" s="262">
        <f t="shared" si="3"/>
        <v>888</v>
      </c>
      <c r="I24" s="262">
        <f t="shared" si="3"/>
        <v>802</v>
      </c>
      <c r="J24" s="262">
        <f t="shared" si="3"/>
        <v>705</v>
      </c>
      <c r="K24" s="262">
        <f t="shared" si="3"/>
        <v>560</v>
      </c>
      <c r="L24" s="262">
        <f t="shared" si="3"/>
        <v>663</v>
      </c>
      <c r="M24" s="270">
        <f t="shared" si="3"/>
        <v>534</v>
      </c>
      <c r="N24" s="166">
        <f>SUM(N26:N30)</f>
        <v>8705</v>
      </c>
    </row>
    <row r="25" spans="1:14" ht="12.75">
      <c r="A25" s="177"/>
      <c r="B25" s="263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9"/>
      <c r="N25" s="42"/>
    </row>
    <row r="26" spans="1:14" ht="12.75">
      <c r="A26" s="16" t="s">
        <v>27</v>
      </c>
      <c r="B26" s="263">
        <v>453</v>
      </c>
      <c r="C26" s="264">
        <v>230</v>
      </c>
      <c r="D26" s="264">
        <v>299</v>
      </c>
      <c r="E26" s="264">
        <v>272</v>
      </c>
      <c r="F26" s="264">
        <v>265</v>
      </c>
      <c r="G26" s="264">
        <v>215</v>
      </c>
      <c r="H26" s="264">
        <v>350</v>
      </c>
      <c r="I26" s="264">
        <v>312</v>
      </c>
      <c r="J26" s="264">
        <v>290</v>
      </c>
      <c r="K26" s="264">
        <v>230</v>
      </c>
      <c r="L26" s="264">
        <v>296</v>
      </c>
      <c r="M26" s="269">
        <v>248</v>
      </c>
      <c r="N26" s="42">
        <f>SUM(B26:M26)</f>
        <v>3460</v>
      </c>
    </row>
    <row r="27" spans="1:14" ht="12.75">
      <c r="A27" s="16" t="s">
        <v>28</v>
      </c>
      <c r="B27" s="263">
        <v>405</v>
      </c>
      <c r="C27" s="264">
        <v>371</v>
      </c>
      <c r="D27" s="264">
        <v>286</v>
      </c>
      <c r="E27" s="264">
        <v>340</v>
      </c>
      <c r="F27" s="264">
        <v>234</v>
      </c>
      <c r="G27" s="264">
        <v>249</v>
      </c>
      <c r="H27" s="264">
        <v>367</v>
      </c>
      <c r="I27" s="264">
        <v>279</v>
      </c>
      <c r="J27" s="264">
        <v>279</v>
      </c>
      <c r="K27" s="264">
        <v>222</v>
      </c>
      <c r="L27" s="264">
        <v>233</v>
      </c>
      <c r="M27" s="269">
        <v>183</v>
      </c>
      <c r="N27" s="42">
        <f>SUM(B27:M27)</f>
        <v>3448</v>
      </c>
    </row>
    <row r="28" spans="1:14" ht="12.75">
      <c r="A28" s="16" t="s">
        <v>29</v>
      </c>
      <c r="B28" s="263">
        <v>62</v>
      </c>
      <c r="C28" s="264">
        <v>76</v>
      </c>
      <c r="D28" s="264">
        <v>72</v>
      </c>
      <c r="E28" s="264">
        <v>52</v>
      </c>
      <c r="F28" s="264">
        <v>56</v>
      </c>
      <c r="G28" s="264">
        <v>62</v>
      </c>
      <c r="H28" s="264">
        <v>60</v>
      </c>
      <c r="I28" s="264">
        <v>71</v>
      </c>
      <c r="J28" s="264">
        <v>41</v>
      </c>
      <c r="K28" s="264">
        <v>36</v>
      </c>
      <c r="L28" s="264">
        <v>52</v>
      </c>
      <c r="M28" s="269">
        <v>39</v>
      </c>
      <c r="N28" s="42">
        <f>SUM(B28:M28)</f>
        <v>679</v>
      </c>
    </row>
    <row r="29" spans="1:14" ht="12.75">
      <c r="A29" s="16" t="s">
        <v>30</v>
      </c>
      <c r="B29" s="263">
        <v>42</v>
      </c>
      <c r="C29" s="264">
        <v>25</v>
      </c>
      <c r="D29" s="264">
        <v>26</v>
      </c>
      <c r="E29" s="264">
        <v>30</v>
      </c>
      <c r="F29" s="264">
        <v>59</v>
      </c>
      <c r="G29" s="264">
        <v>41</v>
      </c>
      <c r="H29" s="264">
        <v>29</v>
      </c>
      <c r="I29" s="264">
        <v>54</v>
      </c>
      <c r="J29" s="264">
        <v>31</v>
      </c>
      <c r="K29" s="264">
        <v>28</v>
      </c>
      <c r="L29" s="264">
        <v>41</v>
      </c>
      <c r="M29" s="269">
        <v>25</v>
      </c>
      <c r="N29" s="42">
        <f>SUM(B29:M29)</f>
        <v>431</v>
      </c>
    </row>
    <row r="30" spans="1:14" ht="12.75">
      <c r="A30" s="16" t="s">
        <v>31</v>
      </c>
      <c r="B30" s="263">
        <v>26</v>
      </c>
      <c r="C30" s="264">
        <v>33</v>
      </c>
      <c r="D30" s="264">
        <v>31</v>
      </c>
      <c r="E30" s="264">
        <v>30</v>
      </c>
      <c r="F30" s="264">
        <v>93</v>
      </c>
      <c r="G30" s="264">
        <v>118</v>
      </c>
      <c r="H30" s="264">
        <v>82</v>
      </c>
      <c r="I30" s="264">
        <v>86</v>
      </c>
      <c r="J30" s="264">
        <v>64</v>
      </c>
      <c r="K30" s="264">
        <v>44</v>
      </c>
      <c r="L30" s="264">
        <v>41</v>
      </c>
      <c r="M30" s="269">
        <v>39</v>
      </c>
      <c r="N30" s="42">
        <f>SUM(B30:M30)</f>
        <v>687</v>
      </c>
    </row>
    <row r="31" spans="1:14" ht="12.75">
      <c r="A31" s="16"/>
      <c r="B31" s="263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9"/>
      <c r="N31" s="42"/>
    </row>
    <row r="32" spans="1:14" ht="12.75">
      <c r="A32" s="177" t="s">
        <v>456</v>
      </c>
      <c r="B32" s="266">
        <f>SUM(B34:B41)</f>
        <v>9015</v>
      </c>
      <c r="C32" s="262">
        <f aca="true" t="shared" si="4" ref="C32:M32">SUM(C34:C41)</f>
        <v>6403</v>
      </c>
      <c r="D32" s="262">
        <f t="shared" si="4"/>
        <v>6545</v>
      </c>
      <c r="E32" s="262">
        <f t="shared" si="4"/>
        <v>6385</v>
      </c>
      <c r="F32" s="262">
        <f t="shared" si="4"/>
        <v>6061</v>
      </c>
      <c r="G32" s="262">
        <f t="shared" si="4"/>
        <v>6768</v>
      </c>
      <c r="H32" s="262">
        <f t="shared" si="4"/>
        <v>7948</v>
      </c>
      <c r="I32" s="262">
        <f t="shared" si="4"/>
        <v>7985</v>
      </c>
      <c r="J32" s="262">
        <f t="shared" si="4"/>
        <v>6814</v>
      </c>
      <c r="K32" s="262">
        <f t="shared" si="4"/>
        <v>7368</v>
      </c>
      <c r="L32" s="262">
        <f t="shared" si="4"/>
        <v>7185</v>
      </c>
      <c r="M32" s="270">
        <f t="shared" si="4"/>
        <v>8940</v>
      </c>
      <c r="N32" s="72">
        <f>SUM(N34:N41)</f>
        <v>87417</v>
      </c>
    </row>
    <row r="33" spans="1:14" ht="12.75">
      <c r="A33" s="177"/>
      <c r="B33" s="263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9"/>
      <c r="N33" s="42"/>
    </row>
    <row r="34" spans="1:14" ht="12.75">
      <c r="A34" s="16" t="s">
        <v>32</v>
      </c>
      <c r="B34" s="263">
        <v>2624</v>
      </c>
      <c r="C34" s="264">
        <v>1547</v>
      </c>
      <c r="D34" s="264">
        <v>1366</v>
      </c>
      <c r="E34" s="264">
        <v>999</v>
      </c>
      <c r="F34" s="264">
        <v>751</v>
      </c>
      <c r="G34" s="264">
        <v>784</v>
      </c>
      <c r="H34" s="264">
        <v>1039</v>
      </c>
      <c r="I34" s="264">
        <v>840</v>
      </c>
      <c r="J34" s="264">
        <v>751</v>
      </c>
      <c r="K34" s="264">
        <v>912</v>
      </c>
      <c r="L34" s="264">
        <v>983</v>
      </c>
      <c r="M34" s="269">
        <v>1612</v>
      </c>
      <c r="N34" s="42">
        <f aca="true" t="shared" si="5" ref="N34:N41">SUM(B34:M34)</f>
        <v>14208</v>
      </c>
    </row>
    <row r="35" spans="1:14" ht="12.75">
      <c r="A35" s="16" t="s">
        <v>33</v>
      </c>
      <c r="B35" s="263">
        <v>417</v>
      </c>
      <c r="C35" s="264">
        <v>437</v>
      </c>
      <c r="D35" s="264">
        <v>480</v>
      </c>
      <c r="E35" s="264">
        <v>404</v>
      </c>
      <c r="F35" s="264">
        <v>392</v>
      </c>
      <c r="G35" s="264">
        <v>413</v>
      </c>
      <c r="H35" s="264">
        <v>508</v>
      </c>
      <c r="I35" s="264">
        <v>409</v>
      </c>
      <c r="J35" s="264">
        <v>352</v>
      </c>
      <c r="K35" s="264">
        <v>426</v>
      </c>
      <c r="L35" s="264">
        <v>441</v>
      </c>
      <c r="M35" s="269">
        <v>462</v>
      </c>
      <c r="N35" s="42">
        <f t="shared" si="5"/>
        <v>5141</v>
      </c>
    </row>
    <row r="36" spans="1:14" ht="12.75">
      <c r="A36" s="16" t="s">
        <v>34</v>
      </c>
      <c r="B36" s="263">
        <v>820</v>
      </c>
      <c r="C36" s="264">
        <v>852</v>
      </c>
      <c r="D36" s="264">
        <v>469</v>
      </c>
      <c r="E36" s="264">
        <v>326</v>
      </c>
      <c r="F36" s="264">
        <v>447</v>
      </c>
      <c r="G36" s="264">
        <v>488</v>
      </c>
      <c r="H36" s="264">
        <v>722</v>
      </c>
      <c r="I36" s="264">
        <v>608</v>
      </c>
      <c r="J36" s="264">
        <v>732</v>
      </c>
      <c r="K36" s="264">
        <v>581</v>
      </c>
      <c r="L36" s="264">
        <v>530</v>
      </c>
      <c r="M36" s="269">
        <v>466</v>
      </c>
      <c r="N36" s="42">
        <f t="shared" si="5"/>
        <v>7041</v>
      </c>
    </row>
    <row r="37" spans="1:14" ht="12.75">
      <c r="A37" s="16" t="s">
        <v>35</v>
      </c>
      <c r="B37" s="263">
        <v>3147</v>
      </c>
      <c r="C37" s="264">
        <v>1989</v>
      </c>
      <c r="D37" s="264">
        <v>2215</v>
      </c>
      <c r="E37" s="264">
        <v>2887</v>
      </c>
      <c r="F37" s="264">
        <v>2627</v>
      </c>
      <c r="G37" s="264">
        <v>3430</v>
      </c>
      <c r="H37" s="264">
        <v>3599</v>
      </c>
      <c r="I37" s="264">
        <v>3479</v>
      </c>
      <c r="J37" s="264">
        <v>2671</v>
      </c>
      <c r="K37" s="264">
        <v>3283</v>
      </c>
      <c r="L37" s="264">
        <v>3141</v>
      </c>
      <c r="M37" s="269">
        <v>4248</v>
      </c>
      <c r="N37" s="42">
        <f t="shared" si="5"/>
        <v>36716</v>
      </c>
    </row>
    <row r="38" spans="1:14" ht="12.75">
      <c r="A38" s="16" t="s">
        <v>36</v>
      </c>
      <c r="B38" s="263">
        <v>451</v>
      </c>
      <c r="C38" s="264">
        <v>336</v>
      </c>
      <c r="D38" s="264">
        <v>434</v>
      </c>
      <c r="E38" s="264">
        <v>358</v>
      </c>
      <c r="F38" s="264">
        <v>390</v>
      </c>
      <c r="G38" s="264">
        <v>308</v>
      </c>
      <c r="H38" s="264">
        <v>467</v>
      </c>
      <c r="I38" s="264">
        <v>489</v>
      </c>
      <c r="J38" s="264">
        <v>436</v>
      </c>
      <c r="K38" s="264">
        <v>477</v>
      </c>
      <c r="L38" s="264">
        <v>369</v>
      </c>
      <c r="M38" s="269">
        <v>405</v>
      </c>
      <c r="N38" s="42">
        <f t="shared" si="5"/>
        <v>4920</v>
      </c>
    </row>
    <row r="39" spans="1:14" ht="12.75">
      <c r="A39" s="16" t="s">
        <v>37</v>
      </c>
      <c r="B39" s="263">
        <v>594</v>
      </c>
      <c r="C39" s="264">
        <v>398</v>
      </c>
      <c r="D39" s="264">
        <v>509</v>
      </c>
      <c r="E39" s="264">
        <v>433</v>
      </c>
      <c r="F39" s="264">
        <v>537</v>
      </c>
      <c r="G39" s="264">
        <v>373</v>
      </c>
      <c r="H39" s="264">
        <v>592</v>
      </c>
      <c r="I39" s="264">
        <v>561</v>
      </c>
      <c r="J39" s="264">
        <v>554</v>
      </c>
      <c r="K39" s="264">
        <v>565</v>
      </c>
      <c r="L39" s="264">
        <v>601</v>
      </c>
      <c r="M39" s="269">
        <v>631</v>
      </c>
      <c r="N39" s="42">
        <f t="shared" si="5"/>
        <v>6348</v>
      </c>
    </row>
    <row r="40" spans="1:14" ht="12.75">
      <c r="A40" s="16" t="s">
        <v>38</v>
      </c>
      <c r="B40" s="263">
        <v>645</v>
      </c>
      <c r="C40" s="264">
        <v>603</v>
      </c>
      <c r="D40" s="264">
        <v>792</v>
      </c>
      <c r="E40" s="264">
        <v>735</v>
      </c>
      <c r="F40" s="264">
        <v>656</v>
      </c>
      <c r="G40" s="264">
        <v>686</v>
      </c>
      <c r="H40" s="264">
        <v>671</v>
      </c>
      <c r="I40" s="264">
        <v>1321</v>
      </c>
      <c r="J40" s="264">
        <v>1100</v>
      </c>
      <c r="K40" s="264">
        <v>834</v>
      </c>
      <c r="L40" s="264">
        <v>845</v>
      </c>
      <c r="M40" s="269">
        <v>840</v>
      </c>
      <c r="N40" s="42">
        <f t="shared" si="5"/>
        <v>9728</v>
      </c>
    </row>
    <row r="41" spans="1:14" ht="12.75">
      <c r="A41" s="16" t="s">
        <v>31</v>
      </c>
      <c r="B41" s="263">
        <v>317</v>
      </c>
      <c r="C41" s="264">
        <v>241</v>
      </c>
      <c r="D41" s="264">
        <v>280</v>
      </c>
      <c r="E41" s="264">
        <v>243</v>
      </c>
      <c r="F41" s="264">
        <v>261</v>
      </c>
      <c r="G41" s="264">
        <v>286</v>
      </c>
      <c r="H41" s="264">
        <v>350</v>
      </c>
      <c r="I41" s="264">
        <v>278</v>
      </c>
      <c r="J41" s="264">
        <v>218</v>
      </c>
      <c r="K41" s="264">
        <v>290</v>
      </c>
      <c r="L41" s="264">
        <v>275</v>
      </c>
      <c r="M41" s="269">
        <v>276</v>
      </c>
      <c r="N41" s="42">
        <f t="shared" si="5"/>
        <v>3315</v>
      </c>
    </row>
    <row r="42" spans="1:14" ht="12.75">
      <c r="A42" s="16"/>
      <c r="B42" s="263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9"/>
      <c r="N42" s="42"/>
    </row>
    <row r="43" spans="1:14" ht="12.75">
      <c r="A43" s="177" t="s">
        <v>39</v>
      </c>
      <c r="B43" s="266">
        <f>SUM(B45:B58)</f>
        <v>13528</v>
      </c>
      <c r="C43" s="262">
        <f aca="true" t="shared" si="6" ref="C43:M43">SUM(C45:C58)</f>
        <v>13553</v>
      </c>
      <c r="D43" s="262">
        <f t="shared" si="6"/>
        <v>11285</v>
      </c>
      <c r="E43" s="262">
        <f t="shared" si="6"/>
        <v>9743</v>
      </c>
      <c r="F43" s="262">
        <f t="shared" si="6"/>
        <v>6980</v>
      </c>
      <c r="G43" s="262">
        <f t="shared" si="6"/>
        <v>7554</v>
      </c>
      <c r="H43" s="262">
        <f t="shared" si="6"/>
        <v>11593</v>
      </c>
      <c r="I43" s="262">
        <f t="shared" si="6"/>
        <v>10954</v>
      </c>
      <c r="J43" s="262">
        <f t="shared" si="6"/>
        <v>8277</v>
      </c>
      <c r="K43" s="262">
        <f t="shared" si="6"/>
        <v>9767</v>
      </c>
      <c r="L43" s="262">
        <f t="shared" si="6"/>
        <v>12768</v>
      </c>
      <c r="M43" s="270">
        <f t="shared" si="6"/>
        <v>13865</v>
      </c>
      <c r="N43" s="72">
        <f>SUM(N45:N58)</f>
        <v>129867</v>
      </c>
    </row>
    <row r="44" spans="1:14" ht="12.75">
      <c r="A44" s="177"/>
      <c r="B44" s="263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9"/>
      <c r="N44" s="42"/>
    </row>
    <row r="45" spans="1:14" ht="12.75">
      <c r="A45" s="16" t="s">
        <v>40</v>
      </c>
      <c r="B45" s="263">
        <v>3108</v>
      </c>
      <c r="C45" s="264">
        <v>2877</v>
      </c>
      <c r="D45" s="264">
        <v>2533</v>
      </c>
      <c r="E45" s="264">
        <v>1729</v>
      </c>
      <c r="F45" s="264">
        <v>1048</v>
      </c>
      <c r="G45" s="264">
        <v>962</v>
      </c>
      <c r="H45" s="264">
        <v>1515</v>
      </c>
      <c r="I45" s="264">
        <v>1343</v>
      </c>
      <c r="J45" s="264">
        <v>1078</v>
      </c>
      <c r="K45" s="264">
        <v>1266</v>
      </c>
      <c r="L45" s="264">
        <v>2306</v>
      </c>
      <c r="M45" s="269">
        <v>2831</v>
      </c>
      <c r="N45" s="42">
        <f aca="true" t="shared" si="7" ref="N45:N58">SUM(B45:M45)</f>
        <v>22596</v>
      </c>
    </row>
    <row r="46" spans="1:14" ht="12.75">
      <c r="A46" s="16" t="s">
        <v>41</v>
      </c>
      <c r="B46" s="263">
        <v>426</v>
      </c>
      <c r="C46" s="264">
        <v>429</v>
      </c>
      <c r="D46" s="264">
        <v>218</v>
      </c>
      <c r="E46" s="264">
        <v>163</v>
      </c>
      <c r="F46" s="264">
        <v>106</v>
      </c>
      <c r="G46" s="264">
        <v>100</v>
      </c>
      <c r="H46" s="264">
        <v>280</v>
      </c>
      <c r="I46" s="264">
        <v>187</v>
      </c>
      <c r="J46" s="264">
        <v>108</v>
      </c>
      <c r="K46" s="264">
        <v>173</v>
      </c>
      <c r="L46" s="264">
        <v>324</v>
      </c>
      <c r="M46" s="269">
        <v>328</v>
      </c>
      <c r="N46" s="42">
        <f t="shared" si="7"/>
        <v>2842</v>
      </c>
    </row>
    <row r="47" spans="1:14" ht="12.75">
      <c r="A47" s="16" t="s">
        <v>42</v>
      </c>
      <c r="B47" s="263">
        <v>267</v>
      </c>
      <c r="C47" s="264">
        <v>331</v>
      </c>
      <c r="D47" s="264">
        <v>278</v>
      </c>
      <c r="E47" s="264">
        <v>317</v>
      </c>
      <c r="F47" s="264">
        <v>147</v>
      </c>
      <c r="G47" s="264">
        <v>227</v>
      </c>
      <c r="H47" s="264">
        <v>411</v>
      </c>
      <c r="I47" s="264">
        <v>220</v>
      </c>
      <c r="J47" s="264">
        <v>210</v>
      </c>
      <c r="K47" s="264">
        <v>268</v>
      </c>
      <c r="L47" s="264">
        <v>345</v>
      </c>
      <c r="M47" s="269">
        <v>355</v>
      </c>
      <c r="N47" s="42">
        <f t="shared" si="7"/>
        <v>3376</v>
      </c>
    </row>
    <row r="48" spans="1:14" ht="12.75">
      <c r="A48" s="16" t="s">
        <v>43</v>
      </c>
      <c r="B48" s="263">
        <v>171</v>
      </c>
      <c r="C48" s="264">
        <v>161</v>
      </c>
      <c r="D48" s="264">
        <v>118</v>
      </c>
      <c r="E48" s="264">
        <v>130</v>
      </c>
      <c r="F48" s="264">
        <v>77</v>
      </c>
      <c r="G48" s="264">
        <v>121</v>
      </c>
      <c r="H48" s="264">
        <v>125</v>
      </c>
      <c r="I48" s="264">
        <v>74</v>
      </c>
      <c r="J48" s="264">
        <v>77</v>
      </c>
      <c r="K48" s="264">
        <v>94</v>
      </c>
      <c r="L48" s="264">
        <v>127</v>
      </c>
      <c r="M48" s="269">
        <v>115</v>
      </c>
      <c r="N48" s="42">
        <f t="shared" si="7"/>
        <v>1390</v>
      </c>
    </row>
    <row r="49" spans="1:14" ht="12.75">
      <c r="A49" s="16" t="s">
        <v>44</v>
      </c>
      <c r="B49" s="263">
        <v>1484</v>
      </c>
      <c r="C49" s="264">
        <v>1505</v>
      </c>
      <c r="D49" s="264">
        <v>1548</v>
      </c>
      <c r="E49" s="264">
        <v>1727</v>
      </c>
      <c r="F49" s="264">
        <v>1701</v>
      </c>
      <c r="G49" s="264">
        <v>1769</v>
      </c>
      <c r="H49" s="264">
        <v>2759</v>
      </c>
      <c r="I49" s="264">
        <v>3304</v>
      </c>
      <c r="J49" s="264">
        <v>2513</v>
      </c>
      <c r="K49" s="264">
        <v>2457</v>
      </c>
      <c r="L49" s="264">
        <v>2298</v>
      </c>
      <c r="M49" s="269">
        <v>1552</v>
      </c>
      <c r="N49" s="42">
        <f t="shared" si="7"/>
        <v>24617</v>
      </c>
    </row>
    <row r="50" spans="1:14" ht="12.75">
      <c r="A50" s="16" t="s">
        <v>45</v>
      </c>
      <c r="B50" s="263">
        <v>64</v>
      </c>
      <c r="C50" s="264">
        <v>88</v>
      </c>
      <c r="D50" s="264">
        <v>73</v>
      </c>
      <c r="E50" s="264">
        <v>57</v>
      </c>
      <c r="F50" s="264">
        <v>37</v>
      </c>
      <c r="G50" s="264">
        <v>59</v>
      </c>
      <c r="H50" s="264">
        <v>21</v>
      </c>
      <c r="I50" s="264">
        <v>35</v>
      </c>
      <c r="J50" s="264">
        <v>28</v>
      </c>
      <c r="K50" s="264">
        <v>53</v>
      </c>
      <c r="L50" s="264">
        <v>72</v>
      </c>
      <c r="M50" s="269">
        <v>94</v>
      </c>
      <c r="N50" s="42">
        <f t="shared" si="7"/>
        <v>681</v>
      </c>
    </row>
    <row r="51" spans="1:14" ht="12.75">
      <c r="A51" s="16" t="s">
        <v>46</v>
      </c>
      <c r="B51" s="263">
        <v>1123</v>
      </c>
      <c r="C51" s="264">
        <v>1289</v>
      </c>
      <c r="D51" s="264">
        <v>1040</v>
      </c>
      <c r="E51" s="264">
        <v>889</v>
      </c>
      <c r="F51" s="264">
        <v>630</v>
      </c>
      <c r="G51" s="264">
        <v>614</v>
      </c>
      <c r="H51" s="264">
        <v>1116</v>
      </c>
      <c r="I51" s="264">
        <v>933</v>
      </c>
      <c r="J51" s="264">
        <v>488</v>
      </c>
      <c r="K51" s="264">
        <v>717</v>
      </c>
      <c r="L51" s="264">
        <v>1154</v>
      </c>
      <c r="M51" s="269">
        <v>1238</v>
      </c>
      <c r="N51" s="42">
        <f t="shared" si="7"/>
        <v>11231</v>
      </c>
    </row>
    <row r="52" spans="1:14" ht="12.75">
      <c r="A52" s="16" t="s">
        <v>47</v>
      </c>
      <c r="B52" s="263">
        <v>1497</v>
      </c>
      <c r="C52" s="264">
        <v>1433</v>
      </c>
      <c r="D52" s="264">
        <v>1249</v>
      </c>
      <c r="E52" s="264">
        <v>1238</v>
      </c>
      <c r="F52" s="264">
        <v>825</v>
      </c>
      <c r="G52" s="264">
        <v>1084</v>
      </c>
      <c r="H52" s="264">
        <v>1757</v>
      </c>
      <c r="I52" s="264">
        <v>1233</v>
      </c>
      <c r="J52" s="264">
        <v>1304</v>
      </c>
      <c r="K52" s="264">
        <v>1521</v>
      </c>
      <c r="L52" s="264">
        <v>1473</v>
      </c>
      <c r="M52" s="269">
        <v>1510</v>
      </c>
      <c r="N52" s="42">
        <f t="shared" si="7"/>
        <v>16124</v>
      </c>
    </row>
    <row r="53" spans="1:14" ht="12.75">
      <c r="A53" s="16" t="s">
        <v>48</v>
      </c>
      <c r="B53" s="263">
        <v>1572</v>
      </c>
      <c r="C53" s="264">
        <v>1836</v>
      </c>
      <c r="D53" s="264">
        <v>1465</v>
      </c>
      <c r="E53" s="264">
        <v>1362</v>
      </c>
      <c r="F53" s="264">
        <v>764</v>
      </c>
      <c r="G53" s="264">
        <v>768</v>
      </c>
      <c r="H53" s="264">
        <v>1192</v>
      </c>
      <c r="I53" s="264">
        <v>994</v>
      </c>
      <c r="J53" s="264">
        <v>782</v>
      </c>
      <c r="K53" s="264">
        <v>916</v>
      </c>
      <c r="L53" s="264">
        <v>1888</v>
      </c>
      <c r="M53" s="269">
        <v>1893</v>
      </c>
      <c r="N53" s="42">
        <f t="shared" si="7"/>
        <v>15432</v>
      </c>
    </row>
    <row r="54" spans="1:14" ht="12.75">
      <c r="A54" s="16" t="s">
        <v>49</v>
      </c>
      <c r="B54" s="263">
        <v>2044</v>
      </c>
      <c r="C54" s="264">
        <v>1619</v>
      </c>
      <c r="D54" s="264">
        <v>1215</v>
      </c>
      <c r="E54" s="264">
        <v>827</v>
      </c>
      <c r="F54" s="264">
        <v>714</v>
      </c>
      <c r="G54" s="264">
        <v>872</v>
      </c>
      <c r="H54" s="264">
        <v>1145</v>
      </c>
      <c r="I54" s="264">
        <v>1646</v>
      </c>
      <c r="J54" s="264">
        <v>706</v>
      </c>
      <c r="K54" s="264">
        <v>1053</v>
      </c>
      <c r="L54" s="264">
        <v>1131</v>
      </c>
      <c r="M54" s="269">
        <v>1723</v>
      </c>
      <c r="N54" s="42">
        <f t="shared" si="7"/>
        <v>14695</v>
      </c>
    </row>
    <row r="55" spans="1:14" ht="12.75">
      <c r="A55" s="16" t="s">
        <v>50</v>
      </c>
      <c r="B55" s="263">
        <v>137</v>
      </c>
      <c r="C55" s="264">
        <v>209</v>
      </c>
      <c r="D55" s="264">
        <v>114</v>
      </c>
      <c r="E55" s="264">
        <v>125</v>
      </c>
      <c r="F55" s="264">
        <v>102</v>
      </c>
      <c r="G55" s="264">
        <v>121</v>
      </c>
      <c r="H55" s="264">
        <v>106</v>
      </c>
      <c r="I55" s="264">
        <v>73</v>
      </c>
      <c r="J55" s="264">
        <v>111</v>
      </c>
      <c r="K55" s="264">
        <v>112</v>
      </c>
      <c r="L55" s="264">
        <v>125</v>
      </c>
      <c r="M55" s="269">
        <v>173</v>
      </c>
      <c r="N55" s="42">
        <f t="shared" si="7"/>
        <v>1508</v>
      </c>
    </row>
    <row r="56" spans="1:14" ht="12.75">
      <c r="A56" s="16" t="s">
        <v>51</v>
      </c>
      <c r="B56" s="263">
        <v>239</v>
      </c>
      <c r="C56" s="264">
        <v>310</v>
      </c>
      <c r="D56" s="264">
        <v>233</v>
      </c>
      <c r="E56" s="264">
        <v>197</v>
      </c>
      <c r="F56" s="264">
        <v>116</v>
      </c>
      <c r="G56" s="264">
        <v>171</v>
      </c>
      <c r="H56" s="264">
        <v>124</v>
      </c>
      <c r="I56" s="264">
        <v>137</v>
      </c>
      <c r="J56" s="264">
        <v>110</v>
      </c>
      <c r="K56" s="264">
        <v>171</v>
      </c>
      <c r="L56" s="264">
        <v>166</v>
      </c>
      <c r="M56" s="269">
        <v>396</v>
      </c>
      <c r="N56" s="42">
        <f t="shared" si="7"/>
        <v>2370</v>
      </c>
    </row>
    <row r="57" spans="1:14" ht="12.75">
      <c r="A57" s="16" t="s">
        <v>52</v>
      </c>
      <c r="B57" s="263">
        <v>996</v>
      </c>
      <c r="C57" s="264">
        <v>1041</v>
      </c>
      <c r="D57" s="264">
        <v>776</v>
      </c>
      <c r="E57" s="264">
        <v>670</v>
      </c>
      <c r="F57" s="264">
        <v>422</v>
      </c>
      <c r="G57" s="264">
        <v>430</v>
      </c>
      <c r="H57" s="264">
        <v>774</v>
      </c>
      <c r="I57" s="264">
        <v>452</v>
      </c>
      <c r="J57" s="264">
        <v>464</v>
      </c>
      <c r="K57" s="264">
        <v>611</v>
      </c>
      <c r="L57" s="264">
        <v>897</v>
      </c>
      <c r="M57" s="269">
        <v>1132</v>
      </c>
      <c r="N57" s="42">
        <f t="shared" si="7"/>
        <v>8665</v>
      </c>
    </row>
    <row r="58" spans="1:14" ht="12.75">
      <c r="A58" s="16" t="s">
        <v>31</v>
      </c>
      <c r="B58" s="263">
        <v>400</v>
      </c>
      <c r="C58" s="264">
        <v>425</v>
      </c>
      <c r="D58" s="264">
        <v>425</v>
      </c>
      <c r="E58" s="264">
        <v>312</v>
      </c>
      <c r="F58" s="264">
        <v>291</v>
      </c>
      <c r="G58" s="264">
        <v>256</v>
      </c>
      <c r="H58" s="264">
        <v>268</v>
      </c>
      <c r="I58" s="264">
        <v>323</v>
      </c>
      <c r="J58" s="264">
        <v>298</v>
      </c>
      <c r="K58" s="264">
        <v>355</v>
      </c>
      <c r="L58" s="264">
        <v>462</v>
      </c>
      <c r="M58" s="269">
        <v>525</v>
      </c>
      <c r="N58" s="42">
        <f t="shared" si="7"/>
        <v>4340</v>
      </c>
    </row>
    <row r="59" spans="1:14" ht="12.75">
      <c r="A59" s="16"/>
      <c r="B59" s="263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9"/>
      <c r="N59" s="42"/>
    </row>
    <row r="60" spans="1:14" s="276" customFormat="1" ht="12.75">
      <c r="A60" s="287" t="s">
        <v>53</v>
      </c>
      <c r="B60" s="266">
        <f>SUM(B62:B67)</f>
        <v>1288</v>
      </c>
      <c r="C60" s="262">
        <f aca="true" t="shared" si="8" ref="C60:M60">SUM(C62:C67)</f>
        <v>1488</v>
      </c>
      <c r="D60" s="262">
        <f t="shared" si="8"/>
        <v>1599</v>
      </c>
      <c r="E60" s="262">
        <f t="shared" si="8"/>
        <v>1423</v>
      </c>
      <c r="F60" s="262">
        <f t="shared" si="8"/>
        <v>1363</v>
      </c>
      <c r="G60" s="262">
        <f t="shared" si="8"/>
        <v>1324</v>
      </c>
      <c r="H60" s="262">
        <f t="shared" si="8"/>
        <v>1598</v>
      </c>
      <c r="I60" s="262">
        <f t="shared" si="8"/>
        <v>1918</v>
      </c>
      <c r="J60" s="262">
        <f t="shared" si="8"/>
        <v>1351</v>
      </c>
      <c r="K60" s="262">
        <f t="shared" si="8"/>
        <v>1346</v>
      </c>
      <c r="L60" s="262">
        <f t="shared" si="8"/>
        <v>1572</v>
      </c>
      <c r="M60" s="270">
        <f t="shared" si="8"/>
        <v>1865</v>
      </c>
      <c r="N60" s="166">
        <f>SUM(N62:N67)</f>
        <v>18135</v>
      </c>
    </row>
    <row r="61" spans="1:14" ht="12.75">
      <c r="A61" s="177"/>
      <c r="B61" s="263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9"/>
      <c r="N61" s="42"/>
    </row>
    <row r="62" spans="1:14" ht="12.75">
      <c r="A62" s="16" t="s">
        <v>54</v>
      </c>
      <c r="B62" s="263">
        <v>298</v>
      </c>
      <c r="C62" s="264">
        <v>393</v>
      </c>
      <c r="D62" s="264">
        <v>317</v>
      </c>
      <c r="E62" s="264">
        <v>312</v>
      </c>
      <c r="F62" s="264">
        <v>345</v>
      </c>
      <c r="G62" s="264">
        <v>343</v>
      </c>
      <c r="H62" s="264">
        <v>420</v>
      </c>
      <c r="I62" s="264">
        <v>675</v>
      </c>
      <c r="J62" s="264">
        <v>315</v>
      </c>
      <c r="K62" s="264">
        <v>277</v>
      </c>
      <c r="L62" s="264">
        <v>363</v>
      </c>
      <c r="M62" s="269">
        <v>347</v>
      </c>
      <c r="N62" s="42">
        <f aca="true" t="shared" si="9" ref="N62:N67">SUM(B62:M62)</f>
        <v>4405</v>
      </c>
    </row>
    <row r="63" spans="1:14" ht="12.75">
      <c r="A63" s="16" t="s">
        <v>55</v>
      </c>
      <c r="B63" s="263">
        <v>147</v>
      </c>
      <c r="C63" s="264">
        <v>163</v>
      </c>
      <c r="D63" s="264">
        <v>173</v>
      </c>
      <c r="E63" s="264">
        <v>209</v>
      </c>
      <c r="F63" s="264">
        <v>134</v>
      </c>
      <c r="G63" s="264">
        <v>159</v>
      </c>
      <c r="H63" s="264">
        <v>193</v>
      </c>
      <c r="I63" s="264">
        <v>159</v>
      </c>
      <c r="J63" s="264">
        <v>135</v>
      </c>
      <c r="K63" s="264">
        <v>134</v>
      </c>
      <c r="L63" s="264">
        <v>121</v>
      </c>
      <c r="M63" s="269">
        <v>168</v>
      </c>
      <c r="N63" s="42">
        <f t="shared" si="9"/>
        <v>1895</v>
      </c>
    </row>
    <row r="64" spans="1:14" ht="12.75">
      <c r="A64" s="16" t="s">
        <v>56</v>
      </c>
      <c r="B64" s="263">
        <v>242</v>
      </c>
      <c r="C64" s="264">
        <v>232</v>
      </c>
      <c r="D64" s="264">
        <v>219</v>
      </c>
      <c r="E64" s="264">
        <v>237</v>
      </c>
      <c r="F64" s="264">
        <v>265</v>
      </c>
      <c r="G64" s="264">
        <v>247</v>
      </c>
      <c r="H64" s="264">
        <v>334</v>
      </c>
      <c r="I64" s="264">
        <v>333</v>
      </c>
      <c r="J64" s="264">
        <v>341</v>
      </c>
      <c r="K64" s="264">
        <v>311</v>
      </c>
      <c r="L64" s="264">
        <v>256</v>
      </c>
      <c r="M64" s="269">
        <v>365</v>
      </c>
      <c r="N64" s="42">
        <f t="shared" si="9"/>
        <v>3382</v>
      </c>
    </row>
    <row r="65" spans="1:14" ht="12.75">
      <c r="A65" s="16" t="s">
        <v>57</v>
      </c>
      <c r="B65" s="263">
        <v>323</v>
      </c>
      <c r="C65" s="264">
        <v>422</v>
      </c>
      <c r="D65" s="264">
        <v>483</v>
      </c>
      <c r="E65" s="264">
        <v>407</v>
      </c>
      <c r="F65" s="264">
        <v>301</v>
      </c>
      <c r="G65" s="264">
        <v>297</v>
      </c>
      <c r="H65" s="264">
        <v>378</v>
      </c>
      <c r="I65" s="264">
        <v>482</v>
      </c>
      <c r="J65" s="264">
        <v>346</v>
      </c>
      <c r="K65" s="264">
        <v>338</v>
      </c>
      <c r="L65" s="264">
        <v>392</v>
      </c>
      <c r="M65" s="269">
        <v>555</v>
      </c>
      <c r="N65" s="42">
        <f t="shared" si="9"/>
        <v>4724</v>
      </c>
    </row>
    <row r="66" spans="1:14" ht="12.75">
      <c r="A66" s="16" t="s">
        <v>58</v>
      </c>
      <c r="B66" s="263">
        <v>87</v>
      </c>
      <c r="C66" s="264">
        <v>53</v>
      </c>
      <c r="D66" s="264">
        <v>141</v>
      </c>
      <c r="E66" s="264">
        <v>99</v>
      </c>
      <c r="F66" s="264">
        <v>90</v>
      </c>
      <c r="G66" s="264">
        <v>75</v>
      </c>
      <c r="H66" s="264">
        <v>45</v>
      </c>
      <c r="I66" s="264">
        <v>45</v>
      </c>
      <c r="J66" s="264">
        <v>52</v>
      </c>
      <c r="K66" s="264">
        <v>80</v>
      </c>
      <c r="L66" s="264">
        <v>176</v>
      </c>
      <c r="M66" s="269">
        <v>133</v>
      </c>
      <c r="N66" s="42">
        <f t="shared" si="9"/>
        <v>1076</v>
      </c>
    </row>
    <row r="67" spans="1:14" ht="12.75">
      <c r="A67" s="16" t="s">
        <v>31</v>
      </c>
      <c r="B67" s="263">
        <v>191</v>
      </c>
      <c r="C67" s="264">
        <v>225</v>
      </c>
      <c r="D67" s="264">
        <v>266</v>
      </c>
      <c r="E67" s="264">
        <v>159</v>
      </c>
      <c r="F67" s="264">
        <v>228</v>
      </c>
      <c r="G67" s="264">
        <v>203</v>
      </c>
      <c r="H67" s="264">
        <v>228</v>
      </c>
      <c r="I67" s="264">
        <v>224</v>
      </c>
      <c r="J67" s="264">
        <v>162</v>
      </c>
      <c r="K67" s="264">
        <v>206</v>
      </c>
      <c r="L67" s="264">
        <v>264</v>
      </c>
      <c r="M67" s="269">
        <v>297</v>
      </c>
      <c r="N67" s="42">
        <f t="shared" si="9"/>
        <v>2653</v>
      </c>
    </row>
    <row r="68" spans="1:14" ht="12.75">
      <c r="A68" s="16"/>
      <c r="B68" s="263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9"/>
      <c r="N68" s="42"/>
    </row>
    <row r="69" spans="1:14" s="276" customFormat="1" ht="12.75">
      <c r="A69" s="287" t="s">
        <v>457</v>
      </c>
      <c r="B69" s="266">
        <v>64</v>
      </c>
      <c r="C69" s="262">
        <v>63</v>
      </c>
      <c r="D69" s="262">
        <v>57</v>
      </c>
      <c r="E69" s="262">
        <v>25</v>
      </c>
      <c r="F69" s="262">
        <v>66</v>
      </c>
      <c r="G69" s="262">
        <v>39</v>
      </c>
      <c r="H69" s="262">
        <v>70</v>
      </c>
      <c r="I69" s="262">
        <v>43</v>
      </c>
      <c r="J69" s="262">
        <v>43</v>
      </c>
      <c r="K69" s="262">
        <v>67</v>
      </c>
      <c r="L69" s="262">
        <v>75</v>
      </c>
      <c r="M69" s="270">
        <v>75</v>
      </c>
      <c r="N69" s="166">
        <f>SUM(B69:M69)</f>
        <v>687</v>
      </c>
    </row>
    <row r="70" spans="1:14" ht="12.75">
      <c r="A70" s="16"/>
      <c r="B70" s="263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9"/>
      <c r="N70" s="72"/>
    </row>
    <row r="71" spans="1:14" s="276" customFormat="1" ht="12.75">
      <c r="A71" s="287" t="s">
        <v>59</v>
      </c>
      <c r="B71" s="266">
        <v>523</v>
      </c>
      <c r="C71" s="262">
        <v>377</v>
      </c>
      <c r="D71" s="262">
        <v>541</v>
      </c>
      <c r="E71" s="262">
        <v>524</v>
      </c>
      <c r="F71" s="262">
        <v>484</v>
      </c>
      <c r="G71" s="262">
        <v>424</v>
      </c>
      <c r="H71" s="262">
        <v>450</v>
      </c>
      <c r="I71" s="262">
        <v>495</v>
      </c>
      <c r="J71" s="262">
        <v>416</v>
      </c>
      <c r="K71" s="262">
        <v>461</v>
      </c>
      <c r="L71" s="262">
        <v>721</v>
      </c>
      <c r="M71" s="270">
        <v>725</v>
      </c>
      <c r="N71" s="166">
        <f>SUM(B71:M71)</f>
        <v>6141</v>
      </c>
    </row>
    <row r="72" spans="1:14" ht="13.5" thickBot="1">
      <c r="A72" s="13"/>
      <c r="B72" s="47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52"/>
      <c r="N72" s="52"/>
    </row>
  </sheetData>
  <printOptions horizontalCentered="1" verticalCentered="1"/>
  <pageMargins left="0.7874015748031497" right="0.7874015748031497" top="0.6299212598425197" bottom="0.984251968503937" header="0.5118110236220472" footer="0.5511811023622047"/>
  <pageSetup fitToHeight="1" fitToWidth="1" horizontalDpi="180" verticalDpi="180" orientation="portrait" scale="75" r:id="rId1"/>
  <headerFooter alignWithMargins="0">
    <oddFooter>&amp;CAnuario Estadístico 2000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50"/>
  <sheetViews>
    <sheetView workbookViewId="0" topLeftCell="C1">
      <selection activeCell="E3" sqref="E3"/>
    </sheetView>
  </sheetViews>
  <sheetFormatPr defaultColWidth="9.140625" defaultRowHeight="12.75"/>
  <cols>
    <col min="1" max="1" width="4.28125" style="58" hidden="1" customWidth="1"/>
    <col min="2" max="2" width="2.00390625" style="58" hidden="1" customWidth="1"/>
    <col min="3" max="3" width="28.00390625" style="58" bestFit="1" customWidth="1"/>
    <col min="4" max="5" width="5.57421875" style="58" bestFit="1" customWidth="1"/>
    <col min="6" max="6" width="6.140625" style="58" customWidth="1"/>
    <col min="7" max="7" width="25.28125" style="58" customWidth="1"/>
    <col min="8" max="8" width="6.140625" style="70" customWidth="1"/>
    <col min="9" max="11" width="5.57421875" style="58" bestFit="1" customWidth="1"/>
    <col min="12" max="16384" width="11.421875" style="58" customWidth="1"/>
  </cols>
  <sheetData>
    <row r="1" spans="3:11" ht="12.75">
      <c r="C1" s="418" t="s">
        <v>288</v>
      </c>
      <c r="D1" s="418"/>
      <c r="E1" s="418"/>
      <c r="F1" s="418"/>
      <c r="G1" s="418"/>
      <c r="H1" s="418"/>
      <c r="I1" s="418"/>
      <c r="J1" s="418"/>
      <c r="K1" s="418"/>
    </row>
    <row r="2" spans="3:11" ht="12.75">
      <c r="C2" s="84" t="s">
        <v>240</v>
      </c>
      <c r="D2" s="2"/>
      <c r="E2" s="2"/>
      <c r="F2" s="2"/>
      <c r="G2" s="60"/>
      <c r="H2" s="2"/>
      <c r="I2" s="2"/>
      <c r="J2" s="60"/>
      <c r="K2" s="60"/>
    </row>
    <row r="3" spans="3:11" ht="12.75">
      <c r="C3" s="84" t="s">
        <v>241</v>
      </c>
      <c r="D3" s="2"/>
      <c r="E3" s="2"/>
      <c r="F3" s="2"/>
      <c r="G3" s="60"/>
      <c r="H3" s="2"/>
      <c r="I3" s="2"/>
      <c r="J3" s="60"/>
      <c r="K3" s="60"/>
    </row>
    <row r="4" spans="3:11" ht="12.75">
      <c r="C4" s="1" t="s">
        <v>413</v>
      </c>
      <c r="D4" s="60"/>
      <c r="E4" s="2"/>
      <c r="F4" s="2"/>
      <c r="G4" s="60"/>
      <c r="H4" s="2"/>
      <c r="I4" s="2"/>
      <c r="J4" s="60"/>
      <c r="K4" s="60"/>
    </row>
    <row r="5" spans="3:11" ht="12.75">
      <c r="C5" s="1"/>
      <c r="D5" s="60"/>
      <c r="E5" s="2"/>
      <c r="F5" s="2"/>
      <c r="G5" s="60"/>
      <c r="H5" s="2"/>
      <c r="I5" s="2"/>
      <c r="J5" s="60"/>
      <c r="K5" s="60"/>
    </row>
    <row r="6" spans="3:10" ht="18.75" customHeight="1">
      <c r="C6" s="359" t="s">
        <v>242</v>
      </c>
      <c r="D6" s="360">
        <v>1998</v>
      </c>
      <c r="E6" s="361">
        <v>1999</v>
      </c>
      <c r="F6" s="360">
        <v>2000</v>
      </c>
      <c r="G6" s="359" t="s">
        <v>242</v>
      </c>
      <c r="H6" s="360">
        <v>1998</v>
      </c>
      <c r="I6" s="362">
        <v>1999</v>
      </c>
      <c r="J6" s="363">
        <v>2000</v>
      </c>
    </row>
    <row r="7" spans="3:10" ht="13.5" customHeight="1">
      <c r="C7" s="259" t="s">
        <v>243</v>
      </c>
      <c r="D7" s="364">
        <v>2</v>
      </c>
      <c r="E7" s="234"/>
      <c r="F7" s="234"/>
      <c r="G7" s="259" t="s">
        <v>252</v>
      </c>
      <c r="H7" s="234">
        <v>11</v>
      </c>
      <c r="I7" s="234">
        <v>10</v>
      </c>
      <c r="J7" s="260">
        <v>1</v>
      </c>
    </row>
    <row r="8" spans="3:10" ht="12" customHeight="1">
      <c r="C8" s="259" t="s">
        <v>325</v>
      </c>
      <c r="D8" s="364">
        <v>3</v>
      </c>
      <c r="E8" s="234">
        <v>3</v>
      </c>
      <c r="F8" s="234"/>
      <c r="G8" s="259" t="s">
        <v>357</v>
      </c>
      <c r="H8" s="234"/>
      <c r="I8" s="234">
        <v>1</v>
      </c>
      <c r="J8" s="260"/>
    </row>
    <row r="9" spans="3:10" ht="12.75">
      <c r="C9" s="259" t="s">
        <v>425</v>
      </c>
      <c r="D9" s="364"/>
      <c r="E9" s="234"/>
      <c r="F9" s="234">
        <v>2</v>
      </c>
      <c r="G9" s="259" t="s">
        <v>254</v>
      </c>
      <c r="H9" s="234">
        <v>1</v>
      </c>
      <c r="I9" s="234"/>
      <c r="J9" s="260"/>
    </row>
    <row r="10" spans="3:10" ht="12.75">
      <c r="C10" s="259" t="s">
        <v>326</v>
      </c>
      <c r="D10" s="364"/>
      <c r="E10" s="234"/>
      <c r="F10" s="234">
        <v>2</v>
      </c>
      <c r="G10" s="259" t="s">
        <v>255</v>
      </c>
      <c r="H10" s="234"/>
      <c r="I10" s="234">
        <v>1</v>
      </c>
      <c r="J10" s="260">
        <v>1</v>
      </c>
    </row>
    <row r="11" spans="3:10" ht="12.75">
      <c r="C11" s="259" t="s">
        <v>272</v>
      </c>
      <c r="D11" s="364">
        <v>2</v>
      </c>
      <c r="E11" s="234"/>
      <c r="F11" s="234">
        <v>1</v>
      </c>
      <c r="G11" s="259" t="s">
        <v>256</v>
      </c>
      <c r="H11" s="234"/>
      <c r="I11" s="234">
        <v>1</v>
      </c>
      <c r="J11" s="260"/>
    </row>
    <row r="12" spans="3:10" ht="12.75">
      <c r="C12" s="259" t="s">
        <v>328</v>
      </c>
      <c r="D12" s="364"/>
      <c r="E12" s="234">
        <v>1</v>
      </c>
      <c r="F12" s="234"/>
      <c r="G12" s="259" t="s">
        <v>257</v>
      </c>
      <c r="H12" s="234"/>
      <c r="I12" s="234">
        <v>2</v>
      </c>
      <c r="J12" s="260"/>
    </row>
    <row r="13" spans="3:10" ht="12.75">
      <c r="C13" s="259" t="s">
        <v>246</v>
      </c>
      <c r="D13" s="364">
        <v>7</v>
      </c>
      <c r="E13" s="234">
        <v>16</v>
      </c>
      <c r="F13" s="234">
        <v>6</v>
      </c>
      <c r="G13" s="259" t="s">
        <v>280</v>
      </c>
      <c r="H13" s="234">
        <v>2</v>
      </c>
      <c r="I13" s="234" t="s">
        <v>62</v>
      </c>
      <c r="J13" s="260"/>
    </row>
    <row r="14" spans="3:10" ht="12" customHeight="1">
      <c r="C14" s="259" t="s">
        <v>248</v>
      </c>
      <c r="D14" s="364">
        <v>4</v>
      </c>
      <c r="E14" s="234">
        <v>1</v>
      </c>
      <c r="F14" s="234">
        <v>3</v>
      </c>
      <c r="G14" s="259" t="s">
        <v>330</v>
      </c>
      <c r="H14" s="234">
        <v>1</v>
      </c>
      <c r="I14" s="234">
        <v>3</v>
      </c>
      <c r="J14" s="260">
        <v>2</v>
      </c>
    </row>
    <row r="15" spans="3:10" ht="12.75">
      <c r="C15" s="259" t="s">
        <v>329</v>
      </c>
      <c r="D15" s="364">
        <v>3</v>
      </c>
      <c r="E15" s="234">
        <v>2</v>
      </c>
      <c r="F15" s="234">
        <v>1</v>
      </c>
      <c r="G15" s="259" t="s">
        <v>281</v>
      </c>
      <c r="H15" s="234">
        <v>1</v>
      </c>
      <c r="I15" s="234">
        <v>1</v>
      </c>
      <c r="J15" s="260">
        <v>1</v>
      </c>
    </row>
    <row r="16" spans="3:10" ht="12.75">
      <c r="C16" s="259" t="s">
        <v>424</v>
      </c>
      <c r="D16" s="364"/>
      <c r="E16" s="234"/>
      <c r="F16" s="234">
        <v>2</v>
      </c>
      <c r="G16" s="260" t="s">
        <v>418</v>
      </c>
      <c r="H16" s="261"/>
      <c r="I16" s="260"/>
      <c r="J16" s="260">
        <v>1</v>
      </c>
    </row>
    <row r="17" spans="3:10" ht="12.75">
      <c r="C17" s="259" t="s">
        <v>251</v>
      </c>
      <c r="D17" s="364">
        <v>14</v>
      </c>
      <c r="E17" s="234">
        <v>8</v>
      </c>
      <c r="F17" s="234">
        <v>16</v>
      </c>
      <c r="G17" s="259" t="s">
        <v>332</v>
      </c>
      <c r="H17" s="234"/>
      <c r="I17" s="234">
        <v>4</v>
      </c>
      <c r="J17" s="260">
        <v>2</v>
      </c>
    </row>
    <row r="18" spans="3:10" ht="12.75">
      <c r="C18" s="259" t="s">
        <v>331</v>
      </c>
      <c r="D18" s="364">
        <v>1</v>
      </c>
      <c r="E18" s="234">
        <v>1</v>
      </c>
      <c r="F18" s="234">
        <v>1</v>
      </c>
      <c r="G18" s="259" t="s">
        <v>358</v>
      </c>
      <c r="H18" s="234">
        <v>1</v>
      </c>
      <c r="I18" s="234">
        <v>2</v>
      </c>
      <c r="J18" s="260"/>
    </row>
    <row r="19" spans="3:10" ht="12.75">
      <c r="C19" s="259" t="s">
        <v>333</v>
      </c>
      <c r="D19" s="364"/>
      <c r="E19" s="234">
        <v>1</v>
      </c>
      <c r="F19" s="234"/>
      <c r="G19" s="259" t="s">
        <v>359</v>
      </c>
      <c r="H19" s="234"/>
      <c r="I19" s="234">
        <v>1</v>
      </c>
      <c r="J19" s="260"/>
    </row>
    <row r="20" spans="3:10" ht="12.75">
      <c r="C20" s="260" t="s">
        <v>273</v>
      </c>
      <c r="D20" s="364">
        <v>1</v>
      </c>
      <c r="E20" s="234"/>
      <c r="F20" s="234"/>
      <c r="G20" s="259" t="s">
        <v>335</v>
      </c>
      <c r="H20" s="234"/>
      <c r="I20" s="234">
        <v>1</v>
      </c>
      <c r="J20" s="260">
        <v>2</v>
      </c>
    </row>
    <row r="21" spans="3:10" ht="12.75">
      <c r="C21" s="259" t="s">
        <v>137</v>
      </c>
      <c r="D21" s="364">
        <v>1</v>
      </c>
      <c r="E21" s="234">
        <v>2</v>
      </c>
      <c r="F21" s="234"/>
      <c r="G21" s="259" t="s">
        <v>336</v>
      </c>
      <c r="H21" s="234"/>
      <c r="I21" s="234">
        <v>4</v>
      </c>
      <c r="J21" s="260"/>
    </row>
    <row r="22" spans="3:10" ht="12.75">
      <c r="C22" s="259" t="s">
        <v>334</v>
      </c>
      <c r="D22" s="364">
        <v>2</v>
      </c>
      <c r="E22" s="234">
        <v>2</v>
      </c>
      <c r="F22" s="234">
        <v>2</v>
      </c>
      <c r="G22" s="259" t="s">
        <v>337</v>
      </c>
      <c r="H22" s="234"/>
      <c r="I22" s="234">
        <v>3</v>
      </c>
      <c r="J22" s="260"/>
    </row>
    <row r="23" spans="3:10" ht="12.75">
      <c r="C23" s="259" t="s">
        <v>253</v>
      </c>
      <c r="D23" s="364"/>
      <c r="E23" s="234">
        <v>1</v>
      </c>
      <c r="F23" s="234"/>
      <c r="G23" s="260" t="s">
        <v>419</v>
      </c>
      <c r="H23" s="261"/>
      <c r="I23" s="260"/>
      <c r="J23" s="260">
        <v>7</v>
      </c>
    </row>
    <row r="24" spans="3:10" ht="12.75">
      <c r="C24" s="259" t="s">
        <v>415</v>
      </c>
      <c r="D24" s="364"/>
      <c r="E24" s="234"/>
      <c r="F24" s="234">
        <v>2</v>
      </c>
      <c r="G24" s="259" t="s">
        <v>282</v>
      </c>
      <c r="H24" s="234">
        <v>1</v>
      </c>
      <c r="I24" s="234">
        <v>2</v>
      </c>
      <c r="J24" s="260"/>
    </row>
    <row r="25" spans="3:10" ht="12.75">
      <c r="C25" s="259" t="s">
        <v>338</v>
      </c>
      <c r="D25" s="364"/>
      <c r="E25" s="234">
        <v>1</v>
      </c>
      <c r="F25" s="234"/>
      <c r="G25" s="259" t="s">
        <v>339</v>
      </c>
      <c r="H25" s="234"/>
      <c r="I25" s="234">
        <v>1</v>
      </c>
      <c r="J25" s="260">
        <v>1</v>
      </c>
    </row>
    <row r="26" spans="3:10" ht="12.75">
      <c r="C26" s="259" t="s">
        <v>355</v>
      </c>
      <c r="D26" s="364">
        <v>2</v>
      </c>
      <c r="E26" s="234">
        <v>7</v>
      </c>
      <c r="F26" s="234">
        <v>12</v>
      </c>
      <c r="G26" s="259" t="s">
        <v>258</v>
      </c>
      <c r="H26" s="234">
        <v>2</v>
      </c>
      <c r="I26" s="234">
        <v>1</v>
      </c>
      <c r="J26" s="260"/>
    </row>
    <row r="27" spans="3:10" ht="12.75">
      <c r="C27" s="259" t="s">
        <v>340</v>
      </c>
      <c r="D27" s="364">
        <v>13</v>
      </c>
      <c r="E27" s="234">
        <v>5</v>
      </c>
      <c r="F27" s="234"/>
      <c r="G27" s="259" t="s">
        <v>259</v>
      </c>
      <c r="H27" s="234">
        <v>2</v>
      </c>
      <c r="I27" s="234"/>
      <c r="J27" s="260"/>
    </row>
    <row r="28" spans="3:10" ht="12.75">
      <c r="C28" s="259" t="s">
        <v>341</v>
      </c>
      <c r="D28" s="364"/>
      <c r="E28" s="234">
        <v>5</v>
      </c>
      <c r="F28" s="234">
        <v>7</v>
      </c>
      <c r="G28" s="259" t="s">
        <v>260</v>
      </c>
      <c r="H28" s="234">
        <v>1</v>
      </c>
      <c r="I28" s="234">
        <v>1</v>
      </c>
      <c r="J28" s="260">
        <v>1</v>
      </c>
    </row>
    <row r="29" spans="3:10" ht="12.75">
      <c r="C29" s="259" t="s">
        <v>263</v>
      </c>
      <c r="D29" s="364">
        <v>19</v>
      </c>
      <c r="E29" s="234">
        <v>8</v>
      </c>
      <c r="F29" s="234">
        <v>6</v>
      </c>
      <c r="G29" s="259" t="s">
        <v>342</v>
      </c>
      <c r="H29" s="234"/>
      <c r="I29" s="234">
        <v>1</v>
      </c>
      <c r="J29" s="260"/>
    </row>
    <row r="30" spans="3:10" ht="12.75">
      <c r="C30" s="259" t="s">
        <v>264</v>
      </c>
      <c r="D30" s="364">
        <v>1</v>
      </c>
      <c r="E30" s="234"/>
      <c r="F30" s="234">
        <v>1</v>
      </c>
      <c r="G30" s="259" t="s">
        <v>261</v>
      </c>
      <c r="H30" s="234">
        <v>3</v>
      </c>
      <c r="I30" s="234">
        <v>9</v>
      </c>
      <c r="J30" s="260">
        <v>8</v>
      </c>
    </row>
    <row r="31" spans="3:10" ht="12.75">
      <c r="C31" s="259" t="s">
        <v>343</v>
      </c>
      <c r="D31" s="364"/>
      <c r="E31" s="234">
        <v>4</v>
      </c>
      <c r="F31" s="234">
        <v>4</v>
      </c>
      <c r="G31" s="259" t="s">
        <v>262</v>
      </c>
      <c r="H31" s="234">
        <v>1</v>
      </c>
      <c r="I31" s="234"/>
      <c r="J31" s="260"/>
    </row>
    <row r="32" spans="3:10" ht="12.75">
      <c r="C32" s="259" t="s">
        <v>274</v>
      </c>
      <c r="D32" s="364">
        <v>2</v>
      </c>
      <c r="E32" s="234">
        <v>2</v>
      </c>
      <c r="F32" s="234">
        <v>8</v>
      </c>
      <c r="G32" s="259" t="s">
        <v>345</v>
      </c>
      <c r="H32" s="234">
        <v>3</v>
      </c>
      <c r="I32" s="234">
        <v>8</v>
      </c>
      <c r="J32" s="260">
        <v>10</v>
      </c>
    </row>
    <row r="33" spans="3:10" ht="12.75">
      <c r="C33" s="259" t="s">
        <v>344</v>
      </c>
      <c r="D33" s="364"/>
      <c r="E33" s="234">
        <v>1</v>
      </c>
      <c r="F33" s="234"/>
      <c r="G33" s="259" t="s">
        <v>421</v>
      </c>
      <c r="H33" s="234"/>
      <c r="I33" s="234"/>
      <c r="J33" s="260">
        <v>10</v>
      </c>
    </row>
    <row r="34" spans="3:10" ht="12.75">
      <c r="C34" s="259" t="s">
        <v>244</v>
      </c>
      <c r="D34" s="364">
        <v>2</v>
      </c>
      <c r="E34" s="234"/>
      <c r="F34" s="234"/>
      <c r="G34" s="259" t="s">
        <v>422</v>
      </c>
      <c r="H34" s="234"/>
      <c r="I34" s="234"/>
      <c r="J34" s="260">
        <v>11</v>
      </c>
    </row>
    <row r="35" spans="3:10" ht="12.75">
      <c r="C35" s="259" t="s">
        <v>245</v>
      </c>
      <c r="D35" s="364"/>
      <c r="E35" s="234">
        <v>8</v>
      </c>
      <c r="F35" s="234">
        <v>1</v>
      </c>
      <c r="G35" s="259" t="s">
        <v>346</v>
      </c>
      <c r="H35" s="234"/>
      <c r="I35" s="234">
        <v>2</v>
      </c>
      <c r="J35" s="260">
        <v>4</v>
      </c>
    </row>
    <row r="36" spans="3:10" ht="12.75">
      <c r="C36" s="259" t="s">
        <v>275</v>
      </c>
      <c r="D36" s="364">
        <v>2</v>
      </c>
      <c r="E36" s="234">
        <v>2</v>
      </c>
      <c r="F36" s="234"/>
      <c r="G36" s="259" t="s">
        <v>347</v>
      </c>
      <c r="H36" s="234"/>
      <c r="I36" s="234">
        <v>2</v>
      </c>
      <c r="J36" s="260">
        <v>5</v>
      </c>
    </row>
    <row r="37" spans="3:10" ht="12.75">
      <c r="C37" s="259" t="s">
        <v>247</v>
      </c>
      <c r="D37" s="364">
        <v>8</v>
      </c>
      <c r="E37" s="234">
        <v>9</v>
      </c>
      <c r="F37" s="234"/>
      <c r="G37" s="259" t="s">
        <v>265</v>
      </c>
      <c r="H37" s="234">
        <v>1</v>
      </c>
      <c r="I37" s="234"/>
      <c r="J37" s="260"/>
    </row>
    <row r="38" spans="3:10" ht="12.75">
      <c r="C38" s="259" t="s">
        <v>417</v>
      </c>
      <c r="D38" s="364"/>
      <c r="E38" s="234"/>
      <c r="F38" s="234">
        <v>1</v>
      </c>
      <c r="G38" s="259" t="s">
        <v>348</v>
      </c>
      <c r="H38" s="234"/>
      <c r="I38" s="234"/>
      <c r="J38" s="260">
        <v>2</v>
      </c>
    </row>
    <row r="39" spans="3:10" ht="12.75">
      <c r="C39" s="259" t="s">
        <v>349</v>
      </c>
      <c r="D39" s="364"/>
      <c r="E39" s="234">
        <v>6</v>
      </c>
      <c r="F39" s="234"/>
      <c r="G39" s="259" t="s">
        <v>277</v>
      </c>
      <c r="H39" s="234">
        <v>2</v>
      </c>
      <c r="I39" s="234">
        <v>2</v>
      </c>
      <c r="J39" s="260">
        <v>1</v>
      </c>
    </row>
    <row r="40" spans="3:10" ht="12.75">
      <c r="C40" s="259" t="s">
        <v>416</v>
      </c>
      <c r="D40" s="364"/>
      <c r="E40" s="234"/>
      <c r="F40" s="234">
        <v>2</v>
      </c>
      <c r="G40" s="259" t="s">
        <v>283</v>
      </c>
      <c r="H40" s="234">
        <v>6</v>
      </c>
      <c r="I40" s="234">
        <v>17</v>
      </c>
      <c r="J40" s="260">
        <v>14</v>
      </c>
    </row>
    <row r="41" spans="3:10" ht="12.75">
      <c r="C41" s="259" t="s">
        <v>278</v>
      </c>
      <c r="D41" s="364">
        <v>1</v>
      </c>
      <c r="E41" s="234">
        <v>2</v>
      </c>
      <c r="F41" s="234">
        <v>3</v>
      </c>
      <c r="G41" s="259" t="s">
        <v>266</v>
      </c>
      <c r="H41" s="234">
        <v>2</v>
      </c>
      <c r="I41" s="234">
        <v>2</v>
      </c>
      <c r="J41" s="260"/>
    </row>
    <row r="42" spans="3:10" ht="12.75">
      <c r="C42" s="259" t="s">
        <v>350</v>
      </c>
      <c r="D42" s="364">
        <v>51</v>
      </c>
      <c r="E42" s="234">
        <v>1</v>
      </c>
      <c r="F42" s="234">
        <v>1</v>
      </c>
      <c r="G42" s="259" t="s">
        <v>284</v>
      </c>
      <c r="H42" s="234">
        <v>1</v>
      </c>
      <c r="I42" s="234"/>
      <c r="J42" s="260">
        <v>1</v>
      </c>
    </row>
    <row r="43" spans="3:10" ht="12.75">
      <c r="C43" s="259" t="s">
        <v>414</v>
      </c>
      <c r="D43" s="364"/>
      <c r="E43" s="234"/>
      <c r="F43" s="234">
        <v>1</v>
      </c>
      <c r="G43" s="259" t="s">
        <v>426</v>
      </c>
      <c r="H43" s="234"/>
      <c r="I43" s="234"/>
      <c r="J43" s="260">
        <v>1</v>
      </c>
    </row>
    <row r="44" spans="3:10" ht="12.75">
      <c r="C44" s="259" t="s">
        <v>279</v>
      </c>
      <c r="D44" s="364">
        <v>4</v>
      </c>
      <c r="E44" s="234"/>
      <c r="F44" s="234"/>
      <c r="G44" s="259" t="s">
        <v>267</v>
      </c>
      <c r="H44" s="234">
        <v>2</v>
      </c>
      <c r="I44" s="234">
        <v>3</v>
      </c>
      <c r="J44" s="260">
        <v>1</v>
      </c>
    </row>
    <row r="45" spans="3:10" ht="12.75">
      <c r="C45" s="259" t="s">
        <v>423</v>
      </c>
      <c r="D45" s="364"/>
      <c r="E45" s="234"/>
      <c r="F45" s="234">
        <v>6</v>
      </c>
      <c r="G45" s="259" t="s">
        <v>276</v>
      </c>
      <c r="H45" s="234">
        <v>1</v>
      </c>
      <c r="I45" s="234">
        <v>13</v>
      </c>
      <c r="J45" s="260">
        <v>4</v>
      </c>
    </row>
    <row r="46" spans="3:10" ht="12.75">
      <c r="C46" s="259" t="s">
        <v>356</v>
      </c>
      <c r="D46" s="364"/>
      <c r="E46" s="234">
        <v>1</v>
      </c>
      <c r="F46" s="260"/>
      <c r="G46" s="259" t="s">
        <v>351</v>
      </c>
      <c r="H46" s="234"/>
      <c r="I46" s="234">
        <v>25</v>
      </c>
      <c r="J46" s="260">
        <v>3</v>
      </c>
    </row>
    <row r="47" spans="3:10" ht="12.75">
      <c r="C47" s="259" t="s">
        <v>327</v>
      </c>
      <c r="D47" s="364"/>
      <c r="E47" s="234">
        <v>1</v>
      </c>
      <c r="F47" s="260"/>
      <c r="G47" s="259" t="s">
        <v>352</v>
      </c>
      <c r="H47" s="234"/>
      <c r="I47" s="234">
        <v>6</v>
      </c>
      <c r="J47" s="260">
        <v>3</v>
      </c>
    </row>
    <row r="48" spans="3:10" ht="12.75">
      <c r="C48" s="259" t="s">
        <v>249</v>
      </c>
      <c r="D48" s="364">
        <v>4</v>
      </c>
      <c r="E48" s="234">
        <v>4</v>
      </c>
      <c r="F48" s="260">
        <v>4</v>
      </c>
      <c r="G48" s="259" t="s">
        <v>353</v>
      </c>
      <c r="H48" s="234"/>
      <c r="I48" s="234">
        <v>3</v>
      </c>
      <c r="J48" s="260"/>
    </row>
    <row r="49" spans="3:10" ht="12.75">
      <c r="C49" s="259" t="s">
        <v>250</v>
      </c>
      <c r="D49" s="364">
        <v>5</v>
      </c>
      <c r="E49" s="234">
        <v>6</v>
      </c>
      <c r="F49" s="260">
        <v>2</v>
      </c>
      <c r="G49" s="259" t="s">
        <v>354</v>
      </c>
      <c r="H49" s="234">
        <v>21</v>
      </c>
      <c r="I49" s="234">
        <v>10</v>
      </c>
      <c r="J49" s="260">
        <v>5</v>
      </c>
    </row>
    <row r="50" spans="7:10" ht="15">
      <c r="G50" s="257" t="s">
        <v>236</v>
      </c>
      <c r="H50" s="258">
        <f>SUM(H7:H49,D7:D44)</f>
        <v>211</v>
      </c>
      <c r="I50" s="258">
        <f>SUM(I7:I49,E7:E44)</f>
        <v>241</v>
      </c>
      <c r="J50" s="258">
        <f>SUM(J7:J49,F7:F49)</f>
        <v>199</v>
      </c>
    </row>
  </sheetData>
  <mergeCells count="1">
    <mergeCell ref="C1:K1"/>
  </mergeCells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portrait" r:id="rId1"/>
  <headerFooter alignWithMargins="0">
    <oddFooter>&amp;CAnuario Estadístico 2000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368" customWidth="1"/>
    <col min="2" max="2" width="11.421875" style="368" customWidth="1"/>
    <col min="3" max="3" width="13.8515625" style="369" customWidth="1"/>
    <col min="4" max="4" width="11.421875" style="368" customWidth="1"/>
    <col min="5" max="5" width="13.57421875" style="368" bestFit="1" customWidth="1"/>
    <col min="6" max="6" width="0.13671875" style="368" customWidth="1"/>
    <col min="7" max="7" width="9.8515625" style="368" customWidth="1"/>
    <col min="8" max="8" width="13.7109375" style="368" customWidth="1"/>
    <col min="9" max="9" width="11.421875" style="368" customWidth="1"/>
    <col min="10" max="10" width="13.57421875" style="368" customWidth="1"/>
    <col min="11" max="16384" width="11.421875" style="368" customWidth="1"/>
  </cols>
  <sheetData>
    <row r="2" spans="1:10" ht="12.75">
      <c r="A2" s="370" t="s">
        <v>437</v>
      </c>
      <c r="B2" s="371"/>
      <c r="C2" s="372"/>
      <c r="D2" s="371"/>
      <c r="E2" s="371"/>
      <c r="F2" s="371"/>
      <c r="G2" s="371"/>
      <c r="H2" s="371"/>
      <c r="I2" s="371"/>
      <c r="J2" s="371"/>
    </row>
    <row r="3" spans="1:10" ht="12.75">
      <c r="A3" s="370"/>
      <c r="B3" s="371"/>
      <c r="C3" s="372"/>
      <c r="D3" s="371"/>
      <c r="E3" s="371"/>
      <c r="F3" s="371"/>
      <c r="G3" s="371"/>
      <c r="H3" s="371"/>
      <c r="I3" s="371"/>
      <c r="J3" s="371"/>
    </row>
    <row r="4" spans="1:10" ht="12.75">
      <c r="A4" s="370" t="s">
        <v>268</v>
      </c>
      <c r="B4" s="371"/>
      <c r="C4" s="372"/>
      <c r="D4" s="371"/>
      <c r="E4" s="371"/>
      <c r="F4" s="371"/>
      <c r="G4" s="371"/>
      <c r="H4" s="371"/>
      <c r="I4" s="371"/>
      <c r="J4" s="371"/>
    </row>
    <row r="5" spans="1:10" ht="12.75">
      <c r="A5" s="370" t="s">
        <v>420</v>
      </c>
      <c r="B5" s="371"/>
      <c r="C5" s="372"/>
      <c r="D5" s="371"/>
      <c r="E5" s="371"/>
      <c r="F5" s="371"/>
      <c r="G5" s="371"/>
      <c r="H5" s="371"/>
      <c r="I5" s="371"/>
      <c r="J5" s="371"/>
    </row>
    <row r="6" spans="1:10" ht="13.5" thickBot="1">
      <c r="A6" s="373"/>
      <c r="B6" s="373"/>
      <c r="C6" s="374"/>
      <c r="D6" s="373"/>
      <c r="E6" s="373"/>
      <c r="F6" s="373"/>
      <c r="G6" s="373"/>
      <c r="H6" s="373"/>
      <c r="I6" s="373"/>
      <c r="J6" s="373"/>
    </row>
    <row r="7" spans="1:10" ht="12.75">
      <c r="A7" s="375"/>
      <c r="B7" s="448" t="s">
        <v>500</v>
      </c>
      <c r="C7" s="420"/>
      <c r="D7" s="419" t="s">
        <v>26</v>
      </c>
      <c r="E7" s="420"/>
      <c r="F7" s="376"/>
      <c r="G7" s="419" t="s">
        <v>221</v>
      </c>
      <c r="H7" s="420"/>
      <c r="I7" s="419" t="s">
        <v>16</v>
      </c>
      <c r="J7" s="420"/>
    </row>
    <row r="8" spans="1:10" ht="12.75">
      <c r="A8" s="377" t="s">
        <v>269</v>
      </c>
      <c r="B8" s="421" t="s">
        <v>368</v>
      </c>
      <c r="C8" s="446"/>
      <c r="D8" s="447" t="s">
        <v>370</v>
      </c>
      <c r="E8" s="446"/>
      <c r="F8" s="378"/>
      <c r="G8" s="367"/>
      <c r="H8" s="365"/>
      <c r="I8" s="367"/>
      <c r="J8" s="366"/>
    </row>
    <row r="9" spans="1:10" ht="13.5" customHeight="1" thickBot="1">
      <c r="A9" s="379"/>
      <c r="B9" s="365" t="s">
        <v>270</v>
      </c>
      <c r="C9" s="187" t="s">
        <v>369</v>
      </c>
      <c r="D9" s="380" t="s">
        <v>270</v>
      </c>
      <c r="E9" s="381" t="s">
        <v>369</v>
      </c>
      <c r="F9" s="382"/>
      <c r="G9" s="380" t="s">
        <v>270</v>
      </c>
      <c r="H9" s="383" t="s">
        <v>369</v>
      </c>
      <c r="I9" s="380" t="s">
        <v>270</v>
      </c>
      <c r="J9" s="384" t="s">
        <v>369</v>
      </c>
    </row>
    <row r="10" spans="1:10" ht="12.75">
      <c r="A10" s="385" t="s">
        <v>74</v>
      </c>
      <c r="B10" s="386">
        <v>11</v>
      </c>
      <c r="C10" s="387">
        <v>13755</v>
      </c>
      <c r="D10" s="388">
        <v>15</v>
      </c>
      <c r="E10" s="389">
        <v>14449</v>
      </c>
      <c r="F10" s="187"/>
      <c r="G10" s="390">
        <v>9</v>
      </c>
      <c r="H10" s="389">
        <v>674</v>
      </c>
      <c r="I10" s="187">
        <f>+G10+D10+B10</f>
        <v>35</v>
      </c>
      <c r="J10" s="389">
        <f>+H10+E10+C10</f>
        <v>28878</v>
      </c>
    </row>
    <row r="11" spans="1:10" ht="12.75" customHeight="1">
      <c r="A11" s="385" t="s">
        <v>75</v>
      </c>
      <c r="B11" s="391">
        <v>13</v>
      </c>
      <c r="C11" s="389">
        <v>14522</v>
      </c>
      <c r="D11" s="388">
        <v>14</v>
      </c>
      <c r="E11" s="389">
        <v>15168</v>
      </c>
      <c r="F11" s="187"/>
      <c r="G11" s="390">
        <v>8</v>
      </c>
      <c r="H11" s="389">
        <v>387</v>
      </c>
      <c r="I11" s="187">
        <f aca="true" t="shared" si="0" ref="I11:I23">+G11+D11+B11</f>
        <v>35</v>
      </c>
      <c r="J11" s="389">
        <f aca="true" t="shared" si="1" ref="J11:J23">+H11+E11+C11</f>
        <v>30077</v>
      </c>
    </row>
    <row r="12" spans="1:10" ht="12.75" customHeight="1">
      <c r="A12" s="385" t="s">
        <v>76</v>
      </c>
      <c r="B12" s="391">
        <v>8</v>
      </c>
      <c r="C12" s="389">
        <v>10607</v>
      </c>
      <c r="D12" s="388">
        <v>19</v>
      </c>
      <c r="E12" s="389">
        <v>23349</v>
      </c>
      <c r="F12" s="187"/>
      <c r="G12" s="390">
        <v>12</v>
      </c>
      <c r="H12" s="389">
        <v>696</v>
      </c>
      <c r="I12" s="187">
        <f t="shared" si="0"/>
        <v>39</v>
      </c>
      <c r="J12" s="389">
        <f t="shared" si="1"/>
        <v>34652</v>
      </c>
    </row>
    <row r="13" spans="1:10" ht="12.75" customHeight="1">
      <c r="A13" s="385" t="s">
        <v>77</v>
      </c>
      <c r="B13" s="391">
        <v>18</v>
      </c>
      <c r="C13" s="389">
        <v>21899</v>
      </c>
      <c r="D13" s="388">
        <v>3</v>
      </c>
      <c r="E13" s="389">
        <v>2727</v>
      </c>
      <c r="F13" s="187"/>
      <c r="G13" s="390">
        <v>8</v>
      </c>
      <c r="H13" s="389">
        <v>494</v>
      </c>
      <c r="I13" s="187">
        <f t="shared" si="0"/>
        <v>29</v>
      </c>
      <c r="J13" s="389">
        <f t="shared" si="1"/>
        <v>25120</v>
      </c>
    </row>
    <row r="14" spans="1:10" ht="12.75" customHeight="1">
      <c r="A14" s="385" t="s">
        <v>78</v>
      </c>
      <c r="B14" s="391">
        <v>2</v>
      </c>
      <c r="C14" s="389">
        <v>2448</v>
      </c>
      <c r="D14" s="388">
        <v>0</v>
      </c>
      <c r="E14" s="389">
        <v>0</v>
      </c>
      <c r="F14" s="187"/>
      <c r="G14" s="390">
        <v>0</v>
      </c>
      <c r="H14" s="389">
        <v>0</v>
      </c>
      <c r="I14" s="187">
        <f t="shared" si="0"/>
        <v>2</v>
      </c>
      <c r="J14" s="389">
        <f t="shared" si="1"/>
        <v>2448</v>
      </c>
    </row>
    <row r="15" spans="1:10" ht="12.75" customHeight="1">
      <c r="A15" s="385" t="s">
        <v>79</v>
      </c>
      <c r="B15" s="391">
        <v>0</v>
      </c>
      <c r="C15" s="389">
        <v>0</v>
      </c>
      <c r="D15" s="388">
        <v>0</v>
      </c>
      <c r="E15" s="389">
        <v>0</v>
      </c>
      <c r="F15" s="187"/>
      <c r="G15" s="390">
        <v>0</v>
      </c>
      <c r="H15" s="389">
        <v>0</v>
      </c>
      <c r="I15" s="187">
        <f t="shared" si="0"/>
        <v>0</v>
      </c>
      <c r="J15" s="389">
        <f t="shared" si="1"/>
        <v>0</v>
      </c>
    </row>
    <row r="16" spans="1:10" ht="12.75" customHeight="1">
      <c r="A16" s="385" t="s">
        <v>80</v>
      </c>
      <c r="B16" s="391">
        <v>0</v>
      </c>
      <c r="C16" s="389">
        <v>0</v>
      </c>
      <c r="D16" s="388">
        <v>0</v>
      </c>
      <c r="E16" s="389">
        <v>0</v>
      </c>
      <c r="F16" s="187"/>
      <c r="G16" s="390">
        <v>0</v>
      </c>
      <c r="H16" s="389">
        <v>0</v>
      </c>
      <c r="I16" s="187">
        <f t="shared" si="0"/>
        <v>0</v>
      </c>
      <c r="J16" s="389">
        <f t="shared" si="1"/>
        <v>0</v>
      </c>
    </row>
    <row r="17" spans="1:10" ht="12.75" customHeight="1">
      <c r="A17" s="385" t="s">
        <v>81</v>
      </c>
      <c r="B17" s="391">
        <v>0</v>
      </c>
      <c r="C17" s="389">
        <v>0</v>
      </c>
      <c r="D17" s="388">
        <v>0</v>
      </c>
      <c r="E17" s="389">
        <v>0</v>
      </c>
      <c r="F17" s="187"/>
      <c r="G17" s="390">
        <v>0</v>
      </c>
      <c r="H17" s="389">
        <v>0</v>
      </c>
      <c r="I17" s="187">
        <f t="shared" si="0"/>
        <v>0</v>
      </c>
      <c r="J17" s="389">
        <f t="shared" si="1"/>
        <v>0</v>
      </c>
    </row>
    <row r="18" spans="1:10" ht="12.75" customHeight="1">
      <c r="A18" s="385" t="s">
        <v>82</v>
      </c>
      <c r="B18" s="391">
        <v>2</v>
      </c>
      <c r="C18" s="389">
        <v>3349</v>
      </c>
      <c r="D18" s="388">
        <v>0</v>
      </c>
      <c r="E18" s="389">
        <v>0</v>
      </c>
      <c r="F18" s="187"/>
      <c r="G18" s="390">
        <v>0</v>
      </c>
      <c r="H18" s="389">
        <v>0</v>
      </c>
      <c r="I18" s="187">
        <f t="shared" si="0"/>
        <v>2</v>
      </c>
      <c r="J18" s="389">
        <f t="shared" si="1"/>
        <v>3349</v>
      </c>
    </row>
    <row r="19" spans="1:10" ht="12.75" customHeight="1">
      <c r="A19" s="385" t="s">
        <v>83</v>
      </c>
      <c r="B19" s="391">
        <v>13</v>
      </c>
      <c r="C19" s="389">
        <v>21506</v>
      </c>
      <c r="D19" s="388">
        <v>0</v>
      </c>
      <c r="E19" s="389">
        <v>0</v>
      </c>
      <c r="F19" s="187"/>
      <c r="G19" s="390">
        <v>0</v>
      </c>
      <c r="H19" s="389">
        <v>0</v>
      </c>
      <c r="I19" s="187">
        <f t="shared" si="0"/>
        <v>13</v>
      </c>
      <c r="J19" s="389">
        <f t="shared" si="1"/>
        <v>21506</v>
      </c>
    </row>
    <row r="20" spans="1:10" ht="12.75" customHeight="1">
      <c r="A20" s="385" t="s">
        <v>84</v>
      </c>
      <c r="B20" s="391">
        <v>11</v>
      </c>
      <c r="C20" s="389">
        <v>14410</v>
      </c>
      <c r="D20" s="388">
        <v>3</v>
      </c>
      <c r="E20" s="389">
        <v>2256</v>
      </c>
      <c r="F20" s="187"/>
      <c r="G20" s="390">
        <v>3</v>
      </c>
      <c r="H20" s="389">
        <v>230</v>
      </c>
      <c r="I20" s="187">
        <f t="shared" si="0"/>
        <v>17</v>
      </c>
      <c r="J20" s="389">
        <f t="shared" si="1"/>
        <v>16896</v>
      </c>
    </row>
    <row r="21" spans="1:10" ht="12.75" customHeight="1">
      <c r="A21" s="385" t="s">
        <v>85</v>
      </c>
      <c r="B21" s="391">
        <v>8</v>
      </c>
      <c r="C21" s="389">
        <v>8174</v>
      </c>
      <c r="D21" s="388">
        <v>17</v>
      </c>
      <c r="E21" s="389">
        <v>18505</v>
      </c>
      <c r="F21" s="187"/>
      <c r="G21" s="390">
        <v>2</v>
      </c>
      <c r="H21" s="389">
        <v>209</v>
      </c>
      <c r="I21" s="187">
        <f t="shared" si="0"/>
        <v>27</v>
      </c>
      <c r="J21" s="389">
        <f t="shared" si="1"/>
        <v>26888</v>
      </c>
    </row>
    <row r="22" spans="1:10" ht="12.75" customHeight="1">
      <c r="A22" s="385"/>
      <c r="B22" s="391" t="s">
        <v>62</v>
      </c>
      <c r="C22" s="389"/>
      <c r="D22" s="388"/>
      <c r="E22" s="389"/>
      <c r="F22" s="187"/>
      <c r="G22" s="390"/>
      <c r="H22" s="389"/>
      <c r="I22" s="187" t="s">
        <v>62</v>
      </c>
      <c r="J22" s="389" t="s">
        <v>62</v>
      </c>
    </row>
    <row r="23" spans="1:10" ht="12.75" customHeight="1">
      <c r="A23" s="392" t="s">
        <v>236</v>
      </c>
      <c r="B23" s="393">
        <f>SUM(B10:B21)</f>
        <v>86</v>
      </c>
      <c r="C23" s="394">
        <f>SUM(C10:C21)</f>
        <v>110670</v>
      </c>
      <c r="D23" s="395">
        <f>SUM(D10:D21)</f>
        <v>71</v>
      </c>
      <c r="E23" s="394">
        <f>SUM(E10:E21)</f>
        <v>76454</v>
      </c>
      <c r="F23" s="180"/>
      <c r="G23" s="396">
        <f>SUM(G10:G22)</f>
        <v>42</v>
      </c>
      <c r="H23" s="394">
        <f>SUM(H10:H22)</f>
        <v>2690</v>
      </c>
      <c r="I23" s="180">
        <f t="shared" si="0"/>
        <v>199</v>
      </c>
      <c r="J23" s="394">
        <f t="shared" si="1"/>
        <v>189814</v>
      </c>
    </row>
    <row r="24" spans="1:10" ht="13.5" customHeight="1" thickBot="1">
      <c r="A24" s="397"/>
      <c r="B24" s="380"/>
      <c r="C24" s="398"/>
      <c r="D24" s="399"/>
      <c r="E24" s="398"/>
      <c r="F24" s="400"/>
      <c r="G24" s="401"/>
      <c r="H24" s="398"/>
      <c r="I24" s="400"/>
      <c r="J24" s="398"/>
    </row>
  </sheetData>
  <mergeCells count="6">
    <mergeCell ref="I7:J7"/>
    <mergeCell ref="G7:H7"/>
    <mergeCell ref="B8:C8"/>
    <mergeCell ref="D8:E8"/>
    <mergeCell ref="D7:E7"/>
    <mergeCell ref="B7:C7"/>
  </mergeCells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landscape" r:id="rId1"/>
  <headerFooter alignWithMargins="0">
    <oddFooter>&amp;CAnuario Estadístico 2000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workbookViewId="0" topLeftCell="A1">
      <selection activeCell="C6" sqref="C6"/>
    </sheetView>
  </sheetViews>
  <sheetFormatPr defaultColWidth="9.140625" defaultRowHeight="12.75"/>
  <cols>
    <col min="1" max="1" width="25.140625" style="0" customWidth="1"/>
    <col min="2" max="2" width="14.140625" style="0" bestFit="1" customWidth="1"/>
    <col min="3" max="3" width="21.28125" style="0" customWidth="1"/>
    <col min="4" max="16384" width="11.421875" style="0" customWidth="1"/>
  </cols>
  <sheetData>
    <row r="1" spans="1:3" ht="12.75">
      <c r="A1" s="428" t="s">
        <v>311</v>
      </c>
      <c r="B1" s="428"/>
      <c r="C1" s="428"/>
    </row>
    <row r="2" spans="1:3" ht="12.75">
      <c r="A2" s="428" t="s">
        <v>268</v>
      </c>
      <c r="B2" s="428"/>
      <c r="C2" s="428"/>
    </row>
    <row r="3" spans="1:3" ht="12.75">
      <c r="A3" s="428" t="s">
        <v>427</v>
      </c>
      <c r="B3" s="428"/>
      <c r="C3" s="428"/>
    </row>
    <row r="4" spans="1:3" ht="13.5" thickBot="1">
      <c r="A4" s="245"/>
      <c r="B4" s="245"/>
      <c r="C4" s="245"/>
    </row>
    <row r="5" spans="1:3" ht="12.75">
      <c r="A5" s="246" t="s">
        <v>172</v>
      </c>
      <c r="B5" s="242" t="s">
        <v>542</v>
      </c>
      <c r="C5" s="246" t="s">
        <v>536</v>
      </c>
    </row>
    <row r="6" spans="1:3" ht="13.5" thickBot="1">
      <c r="A6" s="110"/>
      <c r="B6" s="109" t="s">
        <v>559</v>
      </c>
      <c r="C6" s="110" t="s">
        <v>560</v>
      </c>
    </row>
    <row r="7" spans="1:3" ht="12.75">
      <c r="A7" s="295"/>
      <c r="B7" s="215"/>
      <c r="C7" s="184"/>
    </row>
    <row r="8" spans="1:3" ht="12.75">
      <c r="A8" s="146">
        <v>1990</v>
      </c>
      <c r="B8" s="110">
        <v>83</v>
      </c>
      <c r="C8" s="296">
        <v>54689</v>
      </c>
    </row>
    <row r="9" spans="1:3" ht="12.75">
      <c r="A9" s="146">
        <f>+A8+1</f>
        <v>1991</v>
      </c>
      <c r="B9" s="110">
        <v>103</v>
      </c>
      <c r="C9" s="296">
        <v>67923</v>
      </c>
    </row>
    <row r="10" spans="1:3" ht="12.75">
      <c r="A10" s="146">
        <f aca="true" t="shared" si="0" ref="A10:A17">+A9+1</f>
        <v>1992</v>
      </c>
      <c r="B10" s="110">
        <v>84</v>
      </c>
      <c r="C10" s="296">
        <v>71277</v>
      </c>
    </row>
    <row r="11" spans="1:3" ht="12.75">
      <c r="A11" s="146">
        <f t="shared" si="0"/>
        <v>1993</v>
      </c>
      <c r="B11" s="110">
        <v>149</v>
      </c>
      <c r="C11" s="296">
        <v>111993</v>
      </c>
    </row>
    <row r="12" spans="1:3" ht="12.75">
      <c r="A12" s="146">
        <f t="shared" si="0"/>
        <v>1994</v>
      </c>
      <c r="B12" s="110">
        <v>173</v>
      </c>
      <c r="C12" s="296">
        <v>155584</v>
      </c>
    </row>
    <row r="13" spans="1:3" ht="12.75">
      <c r="A13" s="146">
        <f t="shared" si="0"/>
        <v>1995</v>
      </c>
      <c r="B13" s="110">
        <v>164</v>
      </c>
      <c r="C13" s="296">
        <v>139428</v>
      </c>
    </row>
    <row r="14" spans="1:3" ht="12.75">
      <c r="A14" s="146">
        <f t="shared" si="0"/>
        <v>1996</v>
      </c>
      <c r="B14" s="110">
        <v>168</v>
      </c>
      <c r="C14" s="296">
        <v>158742</v>
      </c>
    </row>
    <row r="15" spans="1:3" ht="12.75">
      <c r="A15" s="146">
        <f t="shared" si="0"/>
        <v>1997</v>
      </c>
      <c r="B15" s="110">
        <v>202</v>
      </c>
      <c r="C15" s="296">
        <v>201386</v>
      </c>
    </row>
    <row r="16" spans="1:3" ht="12.75">
      <c r="A16" s="146">
        <f t="shared" si="0"/>
        <v>1998</v>
      </c>
      <c r="B16" s="110">
        <v>220</v>
      </c>
      <c r="C16" s="296">
        <v>224405</v>
      </c>
    </row>
    <row r="17" spans="1:3" ht="12.75">
      <c r="A17" s="146">
        <f t="shared" si="0"/>
        <v>1999</v>
      </c>
      <c r="B17" s="110">
        <v>253</v>
      </c>
      <c r="C17" s="296">
        <v>235039</v>
      </c>
    </row>
    <row r="18" spans="1:3" ht="12.75">
      <c r="A18" s="146">
        <v>2000</v>
      </c>
      <c r="B18" s="110">
        <v>199</v>
      </c>
      <c r="C18" s="296">
        <v>189814</v>
      </c>
    </row>
    <row r="19" spans="1:3" ht="13.5" thickBot="1">
      <c r="A19" s="284" t="s">
        <v>62</v>
      </c>
      <c r="B19" s="216"/>
      <c r="C19" s="160"/>
    </row>
    <row r="20" ht="12.75">
      <c r="A20" t="s">
        <v>62</v>
      </c>
    </row>
  </sheetData>
  <mergeCells count="3">
    <mergeCell ref="A1:C1"/>
    <mergeCell ref="A2:C2"/>
    <mergeCell ref="A3:C3"/>
  </mergeCells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orientation="portrait" r:id="rId1"/>
  <headerFooter alignWithMargins="0">
    <oddFooter>&amp;CAnuario Estadístico 2000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9" sqref="B9"/>
    </sheetView>
  </sheetViews>
  <sheetFormatPr defaultColWidth="9.140625" defaultRowHeight="12.75"/>
  <cols>
    <col min="1" max="1" width="18.7109375" style="0" customWidth="1"/>
    <col min="2" max="2" width="18.421875" style="0" customWidth="1"/>
    <col min="3" max="3" width="18.7109375" style="0" customWidth="1"/>
    <col min="4" max="16384" width="11.421875" style="0" customWidth="1"/>
  </cols>
  <sheetData>
    <row r="1" spans="1:3" ht="12.75">
      <c r="A1" s="428" t="s">
        <v>442</v>
      </c>
      <c r="B1" s="428"/>
      <c r="C1" s="428"/>
    </row>
    <row r="2" spans="1:3" ht="12.75">
      <c r="A2" s="428" t="s">
        <v>504</v>
      </c>
      <c r="B2" s="428"/>
      <c r="C2" s="428"/>
    </row>
    <row r="3" spans="1:3" ht="12.75">
      <c r="A3" s="428" t="s">
        <v>501</v>
      </c>
      <c r="B3" s="428"/>
      <c r="C3" s="428"/>
    </row>
    <row r="4" spans="1:3" ht="12.75">
      <c r="A4" s="428" t="s">
        <v>443</v>
      </c>
      <c r="B4" s="428"/>
      <c r="C4" s="428"/>
    </row>
    <row r="5" spans="1:3" ht="12.75">
      <c r="A5" s="428" t="s">
        <v>444</v>
      </c>
      <c r="B5" s="428"/>
      <c r="C5" s="428"/>
    </row>
    <row r="6" spans="1:3" ht="12.75">
      <c r="A6" s="277"/>
      <c r="B6" s="277"/>
      <c r="C6" s="277"/>
    </row>
    <row r="7" ht="13.5" thickBot="1"/>
    <row r="8" spans="1:3" ht="13.5" thickBot="1">
      <c r="A8" s="282" t="s">
        <v>135</v>
      </c>
      <c r="B8" s="246" t="s">
        <v>560</v>
      </c>
      <c r="C8" s="283" t="s">
        <v>561</v>
      </c>
    </row>
    <row r="9" spans="1:3" ht="12.75">
      <c r="A9" s="146">
        <v>1996</v>
      </c>
      <c r="B9" s="291">
        <v>158742</v>
      </c>
      <c r="C9" s="190">
        <v>14.9</v>
      </c>
    </row>
    <row r="10" spans="1:3" ht="12.75">
      <c r="A10" s="146">
        <v>1997</v>
      </c>
      <c r="B10" s="292">
        <v>201386</v>
      </c>
      <c r="C10" s="190">
        <v>18.3</v>
      </c>
    </row>
    <row r="11" spans="1:3" ht="12.75">
      <c r="A11" s="146">
        <v>1998</v>
      </c>
      <c r="B11" s="292">
        <v>224405</v>
      </c>
      <c r="C11" s="190">
        <v>21.4</v>
      </c>
    </row>
    <row r="12" spans="1:3" ht="12.75">
      <c r="A12" s="146">
        <v>1999</v>
      </c>
      <c r="B12" s="292">
        <v>235039</v>
      </c>
      <c r="C12" s="190">
        <v>21.5</v>
      </c>
    </row>
    <row r="13" spans="1:3" ht="12.75">
      <c r="A13" s="146">
        <v>2000</v>
      </c>
      <c r="B13" s="292">
        <v>189814</v>
      </c>
      <c r="C13" s="190">
        <v>18.7</v>
      </c>
    </row>
    <row r="14" spans="1:3" ht="13.5" thickBot="1">
      <c r="A14" s="284"/>
      <c r="B14" s="216"/>
      <c r="C14" s="217"/>
    </row>
  </sheetData>
  <mergeCells count="5">
    <mergeCell ref="A5:C5"/>
    <mergeCell ref="A1:C1"/>
    <mergeCell ref="A2:C2"/>
    <mergeCell ref="A4:C4"/>
    <mergeCell ref="A3:C3"/>
  </mergeCells>
  <printOptions horizontalCentered="1" verticalCentered="1"/>
  <pageMargins left="0.75" right="0.75" top="1" bottom="1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B8" sqref="B8:M72"/>
    </sheetView>
  </sheetViews>
  <sheetFormatPr defaultColWidth="9.140625" defaultRowHeight="12.75"/>
  <cols>
    <col min="1" max="1" width="20.421875" style="0" customWidth="1"/>
    <col min="2" max="2" width="7.7109375" style="0" customWidth="1"/>
    <col min="3" max="3" width="7.00390625" style="0" customWidth="1"/>
    <col min="4" max="4" width="7.28125" style="0" customWidth="1"/>
    <col min="5" max="5" width="7.140625" style="0" customWidth="1"/>
    <col min="6" max="6" width="8.00390625" style="0" customWidth="1"/>
    <col min="7" max="7" width="7.00390625" style="0" customWidth="1"/>
    <col min="8" max="8" width="7.140625" style="0" customWidth="1"/>
    <col min="9" max="9" width="7.421875" style="0" customWidth="1"/>
    <col min="10" max="10" width="7.28125" style="0" customWidth="1"/>
    <col min="11" max="11" width="7.7109375" style="0" customWidth="1"/>
    <col min="12" max="12" width="7.421875" style="0" customWidth="1"/>
    <col min="13" max="13" width="7.140625" style="0" customWidth="1"/>
    <col min="14" max="14" width="8.421875" style="0" customWidth="1"/>
    <col min="15" max="16384" width="11.421875" style="0" customWidth="1"/>
  </cols>
  <sheetData>
    <row r="1" spans="1:14" ht="12.75">
      <c r="A1" s="149" t="s">
        <v>95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14" ht="12.75">
      <c r="A3" s="1" t="s">
        <v>468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</row>
    <row r="4" spans="1:14" ht="13.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"/>
      <c r="M4" s="2"/>
      <c r="N4" s="2"/>
    </row>
    <row r="5" spans="1:14" ht="12.75">
      <c r="A5" s="3"/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6"/>
    </row>
    <row r="6" spans="1:14" ht="12.75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7" t="s">
        <v>16</v>
      </c>
    </row>
    <row r="7" spans="1:14" ht="13.5" thickBot="1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2.75">
      <c r="A8" s="249" t="s">
        <v>17</v>
      </c>
      <c r="B8" s="278">
        <f aca="true" t="shared" si="0" ref="B8:M8">+B10+B16+B24+B32+B43+B60+B69+B71</f>
        <v>27020</v>
      </c>
      <c r="C8" s="279">
        <f t="shared" si="0"/>
        <v>16831</v>
      </c>
      <c r="D8" s="279">
        <f t="shared" si="0"/>
        <v>14613</v>
      </c>
      <c r="E8" s="279">
        <f t="shared" si="0"/>
        <v>16766</v>
      </c>
      <c r="F8" s="279">
        <f t="shared" si="0"/>
        <v>14239</v>
      </c>
      <c r="G8" s="279">
        <f t="shared" si="0"/>
        <v>7739</v>
      </c>
      <c r="H8" s="279">
        <f t="shared" si="0"/>
        <v>13299</v>
      </c>
      <c r="I8" s="279">
        <f t="shared" si="0"/>
        <v>9238</v>
      </c>
      <c r="J8" s="279">
        <f t="shared" si="0"/>
        <v>15565</v>
      </c>
      <c r="K8" s="279">
        <f t="shared" si="0"/>
        <v>10774</v>
      </c>
      <c r="L8" s="279">
        <f t="shared" si="0"/>
        <v>14513</v>
      </c>
      <c r="M8" s="268">
        <f t="shared" si="0"/>
        <v>20240</v>
      </c>
      <c r="N8" s="74">
        <f>N10+N16+N24+N32+N43+N60+N69+N71</f>
        <v>180837</v>
      </c>
    </row>
    <row r="9" spans="1:14" ht="12.75">
      <c r="A9" s="16"/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9"/>
      <c r="N9" s="173"/>
    </row>
    <row r="10" spans="1:14" s="276" customFormat="1" ht="12.75">
      <c r="A10" s="287" t="s">
        <v>454</v>
      </c>
      <c r="B10" s="266">
        <f aca="true" t="shared" si="1" ref="B10:M10">SUM(B12:B14)</f>
        <v>1140</v>
      </c>
      <c r="C10" s="262">
        <f t="shared" si="1"/>
        <v>1123</v>
      </c>
      <c r="D10" s="262">
        <f t="shared" si="1"/>
        <v>1072</v>
      </c>
      <c r="E10" s="262">
        <f t="shared" si="1"/>
        <v>977</v>
      </c>
      <c r="F10" s="262">
        <f t="shared" si="1"/>
        <v>760</v>
      </c>
      <c r="G10" s="262">
        <f t="shared" si="1"/>
        <v>349</v>
      </c>
      <c r="H10" s="262">
        <f t="shared" si="1"/>
        <v>958</v>
      </c>
      <c r="I10" s="262">
        <f t="shared" si="1"/>
        <v>544</v>
      </c>
      <c r="J10" s="262">
        <f t="shared" si="1"/>
        <v>717</v>
      </c>
      <c r="K10" s="262">
        <f t="shared" si="1"/>
        <v>535</v>
      </c>
      <c r="L10" s="262">
        <f t="shared" si="1"/>
        <v>822</v>
      </c>
      <c r="M10" s="270">
        <f t="shared" si="1"/>
        <v>1342</v>
      </c>
      <c r="N10" s="166">
        <f>SUM(N12:N14)</f>
        <v>10339</v>
      </c>
    </row>
    <row r="11" spans="1:14" ht="12.75">
      <c r="A11" s="177"/>
      <c r="B11" s="263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9"/>
      <c r="N11" s="173"/>
    </row>
    <row r="12" spans="1:14" ht="12.75">
      <c r="A12" s="16" t="s">
        <v>18</v>
      </c>
      <c r="B12" s="263">
        <v>346</v>
      </c>
      <c r="C12" s="264">
        <v>284</v>
      </c>
      <c r="D12" s="264">
        <v>267</v>
      </c>
      <c r="E12" s="264">
        <v>164</v>
      </c>
      <c r="F12" s="264">
        <v>116</v>
      </c>
      <c r="G12" s="264">
        <v>59</v>
      </c>
      <c r="H12" s="264">
        <v>103</v>
      </c>
      <c r="I12" s="264">
        <v>58</v>
      </c>
      <c r="J12" s="264">
        <v>81</v>
      </c>
      <c r="K12" s="264">
        <v>90</v>
      </c>
      <c r="L12" s="264">
        <v>154</v>
      </c>
      <c r="M12" s="269">
        <v>268</v>
      </c>
      <c r="N12" s="173">
        <f>SUM(B12:M12)</f>
        <v>1990</v>
      </c>
    </row>
    <row r="13" spans="1:14" ht="12.75">
      <c r="A13" s="16" t="s">
        <v>19</v>
      </c>
      <c r="B13" s="263">
        <v>696</v>
      </c>
      <c r="C13" s="264">
        <v>766</v>
      </c>
      <c r="D13" s="264">
        <v>717</v>
      </c>
      <c r="E13" s="264">
        <v>741</v>
      </c>
      <c r="F13" s="264">
        <v>589</v>
      </c>
      <c r="G13" s="264">
        <v>269</v>
      </c>
      <c r="H13" s="264">
        <v>754</v>
      </c>
      <c r="I13" s="264">
        <v>437</v>
      </c>
      <c r="J13" s="264">
        <v>568</v>
      </c>
      <c r="K13" s="264">
        <v>405</v>
      </c>
      <c r="L13" s="264">
        <v>616</v>
      </c>
      <c r="M13" s="269">
        <v>855</v>
      </c>
      <c r="N13" s="173">
        <f>SUM(B13:M13)</f>
        <v>7413</v>
      </c>
    </row>
    <row r="14" spans="1:14" ht="12.75">
      <c r="A14" s="16" t="s">
        <v>20</v>
      </c>
      <c r="B14" s="263">
        <v>98</v>
      </c>
      <c r="C14" s="264">
        <v>73</v>
      </c>
      <c r="D14" s="264">
        <v>88</v>
      </c>
      <c r="E14" s="264">
        <v>72</v>
      </c>
      <c r="F14" s="264">
        <v>55</v>
      </c>
      <c r="G14" s="264">
        <v>21</v>
      </c>
      <c r="H14" s="264">
        <v>101</v>
      </c>
      <c r="I14" s="264">
        <v>49</v>
      </c>
      <c r="J14" s="264">
        <v>68</v>
      </c>
      <c r="K14" s="264">
        <v>40</v>
      </c>
      <c r="L14" s="264">
        <v>52</v>
      </c>
      <c r="M14" s="269">
        <v>219</v>
      </c>
      <c r="N14" s="173">
        <f>SUM(B14:M14)</f>
        <v>936</v>
      </c>
    </row>
    <row r="15" spans="1:14" ht="12.75">
      <c r="A15" s="16"/>
      <c r="B15" s="263"/>
      <c r="C15" s="264"/>
      <c r="D15" s="264"/>
      <c r="E15" s="264"/>
      <c r="F15" s="264" t="s">
        <v>62</v>
      </c>
      <c r="G15" s="264"/>
      <c r="H15" s="264"/>
      <c r="I15" s="264"/>
      <c r="J15" s="264"/>
      <c r="K15" s="264"/>
      <c r="L15" s="264"/>
      <c r="M15" s="269"/>
      <c r="N15" s="173"/>
    </row>
    <row r="16" spans="1:14" s="276" customFormat="1" ht="12.75">
      <c r="A16" s="287" t="s">
        <v>455</v>
      </c>
      <c r="B16" s="266">
        <f aca="true" t="shared" si="2" ref="B16:M16">SUM(B18:B22)</f>
        <v>24340</v>
      </c>
      <c r="C16" s="262">
        <f t="shared" si="2"/>
        <v>14326</v>
      </c>
      <c r="D16" s="262">
        <f t="shared" si="2"/>
        <v>12104</v>
      </c>
      <c r="E16" s="262">
        <f t="shared" si="2"/>
        <v>14300</v>
      </c>
      <c r="F16" s="262">
        <f t="shared" si="2"/>
        <v>12498</v>
      </c>
      <c r="G16" s="262">
        <f t="shared" si="2"/>
        <v>7002</v>
      </c>
      <c r="H16" s="262">
        <f t="shared" si="2"/>
        <v>11269</v>
      </c>
      <c r="I16" s="262">
        <f t="shared" si="2"/>
        <v>7917</v>
      </c>
      <c r="J16" s="262">
        <f t="shared" si="2"/>
        <v>13661</v>
      </c>
      <c r="K16" s="262">
        <f t="shared" si="2"/>
        <v>9466</v>
      </c>
      <c r="L16" s="262">
        <f t="shared" si="2"/>
        <v>12586</v>
      </c>
      <c r="M16" s="270">
        <f t="shared" si="2"/>
        <v>17268</v>
      </c>
      <c r="N16" s="166">
        <f>SUM(N18:N22)</f>
        <v>156737</v>
      </c>
    </row>
    <row r="17" spans="1:14" ht="12.75">
      <c r="A17" s="177"/>
      <c r="B17" s="263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9"/>
      <c r="N17" s="173"/>
    </row>
    <row r="18" spans="1:14" ht="12.75">
      <c r="A18" s="16" t="s">
        <v>21</v>
      </c>
      <c r="B18" s="263">
        <v>834</v>
      </c>
      <c r="C18" s="264">
        <v>770</v>
      </c>
      <c r="D18" s="264">
        <v>844</v>
      </c>
      <c r="E18" s="264">
        <v>710</v>
      </c>
      <c r="F18" s="264">
        <v>858</v>
      </c>
      <c r="G18" s="264">
        <v>477</v>
      </c>
      <c r="H18" s="264">
        <v>634</v>
      </c>
      <c r="I18" s="264">
        <v>491</v>
      </c>
      <c r="J18" s="264">
        <v>859</v>
      </c>
      <c r="K18" s="264">
        <v>667</v>
      </c>
      <c r="L18" s="264">
        <v>768</v>
      </c>
      <c r="M18" s="269">
        <v>948</v>
      </c>
      <c r="N18" s="173">
        <f>SUM(B18:M18)</f>
        <v>8860</v>
      </c>
    </row>
    <row r="19" spans="1:14" ht="12.75">
      <c r="A19" s="16" t="s">
        <v>22</v>
      </c>
      <c r="B19" s="263">
        <v>1706</v>
      </c>
      <c r="C19" s="264">
        <v>873</v>
      </c>
      <c r="D19" s="264">
        <v>899</v>
      </c>
      <c r="E19" s="264">
        <v>1582</v>
      </c>
      <c r="F19" s="264">
        <v>1040</v>
      </c>
      <c r="G19" s="264">
        <v>500</v>
      </c>
      <c r="H19" s="264">
        <v>1002</v>
      </c>
      <c r="I19" s="264">
        <v>915</v>
      </c>
      <c r="J19" s="264">
        <v>1214</v>
      </c>
      <c r="K19" s="264">
        <v>858</v>
      </c>
      <c r="L19" s="264">
        <v>1266</v>
      </c>
      <c r="M19" s="269">
        <v>1882</v>
      </c>
      <c r="N19" s="173">
        <f>SUM(B19:M19)</f>
        <v>13737</v>
      </c>
    </row>
    <row r="20" spans="1:14" ht="12.75">
      <c r="A20" s="16" t="s">
        <v>23</v>
      </c>
      <c r="B20" s="263">
        <v>1310</v>
      </c>
      <c r="C20" s="264">
        <v>894</v>
      </c>
      <c r="D20" s="264">
        <v>992</v>
      </c>
      <c r="E20" s="264">
        <v>996</v>
      </c>
      <c r="F20" s="264">
        <v>796</v>
      </c>
      <c r="G20" s="264">
        <v>458</v>
      </c>
      <c r="H20" s="264">
        <v>831</v>
      </c>
      <c r="I20" s="264">
        <v>454</v>
      </c>
      <c r="J20" s="264">
        <v>901</v>
      </c>
      <c r="K20" s="264">
        <v>1068</v>
      </c>
      <c r="L20" s="264">
        <v>1074</v>
      </c>
      <c r="M20" s="269">
        <v>970</v>
      </c>
      <c r="N20" s="173">
        <f>SUM(B20:M20)</f>
        <v>10744</v>
      </c>
    </row>
    <row r="21" spans="1:14" ht="12.75">
      <c r="A21" s="16" t="s">
        <v>24</v>
      </c>
      <c r="B21" s="263">
        <v>19547</v>
      </c>
      <c r="C21" s="264">
        <v>10946</v>
      </c>
      <c r="D21" s="264">
        <v>8805</v>
      </c>
      <c r="E21" s="264">
        <v>10492</v>
      </c>
      <c r="F21" s="264">
        <v>9311</v>
      </c>
      <c r="G21" s="264">
        <v>5272</v>
      </c>
      <c r="H21" s="264">
        <v>8487</v>
      </c>
      <c r="I21" s="264">
        <v>5775</v>
      </c>
      <c r="J21" s="264">
        <v>10234</v>
      </c>
      <c r="K21" s="264">
        <v>6484</v>
      </c>
      <c r="L21" s="264">
        <v>8871</v>
      </c>
      <c r="M21" s="269">
        <v>12804</v>
      </c>
      <c r="N21" s="173">
        <f>SUM(B21:M21)</f>
        <v>117028</v>
      </c>
    </row>
    <row r="22" spans="1:14" ht="12.75">
      <c r="A22" s="16" t="s">
        <v>25</v>
      </c>
      <c r="B22" s="263">
        <v>943</v>
      </c>
      <c r="C22" s="264">
        <v>843</v>
      </c>
      <c r="D22" s="264">
        <v>564</v>
      </c>
      <c r="E22" s="264">
        <v>520</v>
      </c>
      <c r="F22" s="264">
        <v>493</v>
      </c>
      <c r="G22" s="264">
        <v>295</v>
      </c>
      <c r="H22" s="264">
        <v>315</v>
      </c>
      <c r="I22" s="264">
        <v>282</v>
      </c>
      <c r="J22" s="264">
        <v>453</v>
      </c>
      <c r="K22" s="264">
        <v>389</v>
      </c>
      <c r="L22" s="264">
        <v>607</v>
      </c>
      <c r="M22" s="269">
        <v>664</v>
      </c>
      <c r="N22" s="173">
        <f>SUM(B22:M22)</f>
        <v>6368</v>
      </c>
    </row>
    <row r="23" spans="1:14" ht="12.75">
      <c r="A23" s="16"/>
      <c r="B23" s="263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9"/>
      <c r="N23" s="173"/>
    </row>
    <row r="24" spans="1:14" s="276" customFormat="1" ht="12.75">
      <c r="A24" s="287" t="s">
        <v>26</v>
      </c>
      <c r="B24" s="266">
        <f aca="true" t="shared" si="3" ref="B24:M24">SUM(B26:B30)</f>
        <v>36</v>
      </c>
      <c r="C24" s="262">
        <f t="shared" si="3"/>
        <v>59</v>
      </c>
      <c r="D24" s="262">
        <f t="shared" si="3"/>
        <v>48</v>
      </c>
      <c r="E24" s="262">
        <f t="shared" si="3"/>
        <v>47</v>
      </c>
      <c r="F24" s="262">
        <f t="shared" si="3"/>
        <v>25</v>
      </c>
      <c r="G24" s="262">
        <f t="shared" si="3"/>
        <v>8</v>
      </c>
      <c r="H24" s="262">
        <f t="shared" si="3"/>
        <v>14</v>
      </c>
      <c r="I24" s="262">
        <f t="shared" si="3"/>
        <v>10</v>
      </c>
      <c r="J24" s="262">
        <f t="shared" si="3"/>
        <v>20</v>
      </c>
      <c r="K24" s="262">
        <f t="shared" si="3"/>
        <v>17</v>
      </c>
      <c r="L24" s="262">
        <f t="shared" si="3"/>
        <v>9</v>
      </c>
      <c r="M24" s="270">
        <f t="shared" si="3"/>
        <v>20</v>
      </c>
      <c r="N24" s="166">
        <f>SUM(N26:N29)</f>
        <v>313</v>
      </c>
    </row>
    <row r="25" spans="1:14" ht="12.75">
      <c r="A25" s="177"/>
      <c r="B25" s="263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9"/>
      <c r="N25" s="173"/>
    </row>
    <row r="26" spans="1:14" ht="12.75">
      <c r="A26" s="16" t="s">
        <v>27</v>
      </c>
      <c r="B26" s="263">
        <v>6</v>
      </c>
      <c r="C26" s="264">
        <v>4</v>
      </c>
      <c r="D26" s="264">
        <v>6</v>
      </c>
      <c r="E26" s="264">
        <v>7</v>
      </c>
      <c r="F26" s="264">
        <v>5</v>
      </c>
      <c r="G26" s="264">
        <v>6</v>
      </c>
      <c r="H26" s="264">
        <v>3</v>
      </c>
      <c r="I26" s="264">
        <v>1</v>
      </c>
      <c r="J26" s="264">
        <v>5</v>
      </c>
      <c r="K26" s="264">
        <v>5</v>
      </c>
      <c r="L26" s="264">
        <v>2</v>
      </c>
      <c r="M26" s="269">
        <v>5</v>
      </c>
      <c r="N26" s="173">
        <f>SUM(B26:M26)</f>
        <v>55</v>
      </c>
    </row>
    <row r="27" spans="1:14" ht="12.75">
      <c r="A27" s="16" t="s">
        <v>28</v>
      </c>
      <c r="B27" s="263">
        <v>29</v>
      </c>
      <c r="C27" s="264">
        <v>53</v>
      </c>
      <c r="D27" s="264">
        <v>35</v>
      </c>
      <c r="E27" s="264">
        <v>38</v>
      </c>
      <c r="F27" s="264">
        <v>16</v>
      </c>
      <c r="G27" s="264">
        <v>2</v>
      </c>
      <c r="H27" s="264">
        <v>9</v>
      </c>
      <c r="I27" s="264">
        <v>5</v>
      </c>
      <c r="J27" s="264">
        <v>15</v>
      </c>
      <c r="K27" s="264">
        <v>12</v>
      </c>
      <c r="L27" s="264">
        <v>5</v>
      </c>
      <c r="M27" s="269">
        <v>14</v>
      </c>
      <c r="N27" s="173">
        <f>SUM(B27:M27)</f>
        <v>233</v>
      </c>
    </row>
    <row r="28" spans="1:14" ht="12.75">
      <c r="A28" s="16" t="s">
        <v>29</v>
      </c>
      <c r="B28" s="263"/>
      <c r="C28" s="264">
        <v>1</v>
      </c>
      <c r="D28" s="264">
        <v>5</v>
      </c>
      <c r="E28" s="264"/>
      <c r="F28" s="264">
        <v>2</v>
      </c>
      <c r="G28" s="264" t="s">
        <v>62</v>
      </c>
      <c r="H28" s="264"/>
      <c r="I28" s="264"/>
      <c r="J28" s="264"/>
      <c r="K28" s="264"/>
      <c r="L28" s="264">
        <v>2</v>
      </c>
      <c r="M28" s="269">
        <v>1</v>
      </c>
      <c r="N28" s="173">
        <f>SUM(B28:M28)</f>
        <v>11</v>
      </c>
    </row>
    <row r="29" spans="1:14" ht="12.75">
      <c r="A29" s="16" t="s">
        <v>30</v>
      </c>
      <c r="B29" s="263">
        <v>1</v>
      </c>
      <c r="C29" s="264">
        <v>1</v>
      </c>
      <c r="D29" s="264">
        <v>2</v>
      </c>
      <c r="E29" s="264">
        <v>2</v>
      </c>
      <c r="F29" s="264">
        <v>2</v>
      </c>
      <c r="G29" s="264" t="s">
        <v>62</v>
      </c>
      <c r="H29" s="264">
        <v>2</v>
      </c>
      <c r="I29" s="264">
        <v>4</v>
      </c>
      <c r="J29" s="264"/>
      <c r="K29" s="264"/>
      <c r="L29" s="264"/>
      <c r="M29" s="269"/>
      <c r="N29" s="173">
        <f>SUM(B29:M29)</f>
        <v>14</v>
      </c>
    </row>
    <row r="30" spans="1:14" ht="12.75">
      <c r="A30" s="16" t="s">
        <v>31</v>
      </c>
      <c r="B30" s="263" t="s">
        <v>62</v>
      </c>
      <c r="C30" s="264" t="s">
        <v>62</v>
      </c>
      <c r="D30" s="264" t="s">
        <v>62</v>
      </c>
      <c r="E30" s="264" t="s">
        <v>62</v>
      </c>
      <c r="F30" s="264" t="s">
        <v>62</v>
      </c>
      <c r="G30" s="264"/>
      <c r="H30" s="264" t="s">
        <v>62</v>
      </c>
      <c r="I30" s="264" t="s">
        <v>62</v>
      </c>
      <c r="J30" s="264"/>
      <c r="K30" s="264"/>
      <c r="L30" s="264"/>
      <c r="M30" s="269"/>
      <c r="N30" s="173"/>
    </row>
    <row r="31" spans="1:14" ht="12.75">
      <c r="A31" s="16"/>
      <c r="B31" s="263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9"/>
      <c r="N31" s="173"/>
    </row>
    <row r="32" spans="1:14" s="276" customFormat="1" ht="12.75">
      <c r="A32" s="287" t="s">
        <v>456</v>
      </c>
      <c r="B32" s="266">
        <f aca="true" t="shared" si="4" ref="B32:M32">SUM(B34:B41)</f>
        <v>221</v>
      </c>
      <c r="C32" s="262">
        <f t="shared" si="4"/>
        <v>241</v>
      </c>
      <c r="D32" s="262">
        <f t="shared" si="4"/>
        <v>147</v>
      </c>
      <c r="E32" s="262">
        <f t="shared" si="4"/>
        <v>203</v>
      </c>
      <c r="F32" s="262">
        <f t="shared" si="4"/>
        <v>140</v>
      </c>
      <c r="G32" s="262">
        <f t="shared" si="4"/>
        <v>60</v>
      </c>
      <c r="H32" s="262">
        <f t="shared" si="4"/>
        <v>113</v>
      </c>
      <c r="I32" s="262">
        <f t="shared" si="4"/>
        <v>95</v>
      </c>
      <c r="J32" s="262">
        <f t="shared" si="4"/>
        <v>159</v>
      </c>
      <c r="K32" s="262">
        <f t="shared" si="4"/>
        <v>100</v>
      </c>
      <c r="L32" s="262">
        <f t="shared" si="4"/>
        <v>134</v>
      </c>
      <c r="M32" s="270">
        <f t="shared" si="4"/>
        <v>188</v>
      </c>
      <c r="N32" s="166">
        <f>SUM(N34:N41)</f>
        <v>1801</v>
      </c>
    </row>
    <row r="33" spans="1:14" ht="12.75">
      <c r="A33" s="177"/>
      <c r="B33" s="263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9"/>
      <c r="N33" s="173"/>
    </row>
    <row r="34" spans="1:14" ht="12.75">
      <c r="A34" s="16" t="s">
        <v>32</v>
      </c>
      <c r="B34" s="263">
        <v>108</v>
      </c>
      <c r="C34" s="264">
        <v>97</v>
      </c>
      <c r="D34" s="264">
        <v>46</v>
      </c>
      <c r="E34" s="264">
        <v>38</v>
      </c>
      <c r="F34" s="264">
        <v>30</v>
      </c>
      <c r="G34" s="264">
        <v>27</v>
      </c>
      <c r="H34" s="264">
        <v>34</v>
      </c>
      <c r="I34" s="264">
        <v>37</v>
      </c>
      <c r="J34" s="264">
        <v>37</v>
      </c>
      <c r="K34" s="264">
        <v>26</v>
      </c>
      <c r="L34" s="264">
        <v>43</v>
      </c>
      <c r="M34" s="269">
        <v>51</v>
      </c>
      <c r="N34" s="173">
        <f>SUM(B34:M34)</f>
        <v>574</v>
      </c>
    </row>
    <row r="35" spans="1:14" ht="12.75">
      <c r="A35" s="16" t="s">
        <v>33</v>
      </c>
      <c r="B35" s="263">
        <v>17</v>
      </c>
      <c r="C35" s="264">
        <v>15</v>
      </c>
      <c r="D35" s="264">
        <v>12</v>
      </c>
      <c r="E35" s="264">
        <v>28</v>
      </c>
      <c r="F35" s="264">
        <v>14</v>
      </c>
      <c r="G35" s="264">
        <v>5</v>
      </c>
      <c r="H35" s="264">
        <v>8</v>
      </c>
      <c r="I35" s="264">
        <v>8</v>
      </c>
      <c r="J35" s="264">
        <v>22</v>
      </c>
      <c r="K35" s="264">
        <v>6</v>
      </c>
      <c r="L35" s="264">
        <v>13</v>
      </c>
      <c r="M35" s="269">
        <v>14</v>
      </c>
      <c r="N35" s="173">
        <f aca="true" t="shared" si="5" ref="N35:N41">SUM(B35:M35)</f>
        <v>162</v>
      </c>
    </row>
    <row r="36" spans="1:14" ht="12.75">
      <c r="A36" s="16" t="s">
        <v>34</v>
      </c>
      <c r="B36" s="263">
        <v>18</v>
      </c>
      <c r="C36" s="264">
        <v>67</v>
      </c>
      <c r="D36" s="264">
        <v>21</v>
      </c>
      <c r="E36" s="264">
        <v>38</v>
      </c>
      <c r="F36" s="264">
        <v>16</v>
      </c>
      <c r="G36" s="264">
        <v>7</v>
      </c>
      <c r="H36" s="264">
        <v>13</v>
      </c>
      <c r="I36" s="264">
        <v>5</v>
      </c>
      <c r="J36" s="264">
        <v>15</v>
      </c>
      <c r="K36" s="264">
        <v>7</v>
      </c>
      <c r="L36" s="264">
        <v>18</v>
      </c>
      <c r="M36" s="269">
        <v>31</v>
      </c>
      <c r="N36" s="173">
        <f t="shared" si="5"/>
        <v>256</v>
      </c>
    </row>
    <row r="37" spans="1:14" ht="12.75">
      <c r="A37" s="16" t="s">
        <v>35</v>
      </c>
      <c r="B37" s="263">
        <v>22</v>
      </c>
      <c r="C37" s="264">
        <v>17</v>
      </c>
      <c r="D37" s="264">
        <v>22</v>
      </c>
      <c r="E37" s="264">
        <v>10</v>
      </c>
      <c r="F37" s="264">
        <v>15</v>
      </c>
      <c r="G37" s="264">
        <v>6</v>
      </c>
      <c r="H37" s="264">
        <v>17</v>
      </c>
      <c r="I37" s="264">
        <v>6</v>
      </c>
      <c r="J37" s="264">
        <v>23</v>
      </c>
      <c r="K37" s="264">
        <v>11</v>
      </c>
      <c r="L37" s="264">
        <v>8</v>
      </c>
      <c r="M37" s="269">
        <v>14</v>
      </c>
      <c r="N37" s="173">
        <f t="shared" si="5"/>
        <v>171</v>
      </c>
    </row>
    <row r="38" spans="1:14" ht="12.75">
      <c r="A38" s="16" t="s">
        <v>36</v>
      </c>
      <c r="B38" s="263">
        <v>11</v>
      </c>
      <c r="C38" s="264">
        <v>10</v>
      </c>
      <c r="D38" s="264">
        <v>10</v>
      </c>
      <c r="E38" s="264">
        <v>20</v>
      </c>
      <c r="F38" s="264">
        <v>14</v>
      </c>
      <c r="G38" s="264">
        <v>3</v>
      </c>
      <c r="H38" s="264">
        <v>10</v>
      </c>
      <c r="I38" s="264">
        <v>10</v>
      </c>
      <c r="J38" s="264">
        <v>14</v>
      </c>
      <c r="K38" s="264">
        <v>14</v>
      </c>
      <c r="L38" s="264">
        <v>13</v>
      </c>
      <c r="M38" s="269">
        <v>19</v>
      </c>
      <c r="N38" s="173">
        <f t="shared" si="5"/>
        <v>148</v>
      </c>
    </row>
    <row r="39" spans="1:14" ht="12.75">
      <c r="A39" s="16" t="s">
        <v>37</v>
      </c>
      <c r="B39" s="263">
        <v>12</v>
      </c>
      <c r="C39" s="264">
        <v>18</v>
      </c>
      <c r="D39" s="264">
        <v>17</v>
      </c>
      <c r="E39" s="264">
        <v>28</v>
      </c>
      <c r="F39" s="264">
        <v>18</v>
      </c>
      <c r="G39" s="264">
        <v>8</v>
      </c>
      <c r="H39" s="264">
        <v>11</v>
      </c>
      <c r="I39" s="264">
        <v>12</v>
      </c>
      <c r="J39" s="264">
        <v>18</v>
      </c>
      <c r="K39" s="264">
        <v>15</v>
      </c>
      <c r="L39" s="264">
        <v>22</v>
      </c>
      <c r="M39" s="269">
        <v>23</v>
      </c>
      <c r="N39" s="173">
        <f t="shared" si="5"/>
        <v>202</v>
      </c>
    </row>
    <row r="40" spans="1:14" ht="12.75">
      <c r="A40" s="16" t="s">
        <v>38</v>
      </c>
      <c r="B40" s="263">
        <v>24</v>
      </c>
      <c r="C40" s="264">
        <v>8</v>
      </c>
      <c r="D40" s="264">
        <v>7</v>
      </c>
      <c r="E40" s="264">
        <v>17</v>
      </c>
      <c r="F40" s="264">
        <v>18</v>
      </c>
      <c r="G40" s="264"/>
      <c r="H40" s="264">
        <v>13</v>
      </c>
      <c r="I40" s="264">
        <v>13</v>
      </c>
      <c r="J40" s="264">
        <v>16</v>
      </c>
      <c r="K40" s="264">
        <v>13</v>
      </c>
      <c r="L40" s="264">
        <v>6</v>
      </c>
      <c r="M40" s="269">
        <v>11</v>
      </c>
      <c r="N40" s="173">
        <f t="shared" si="5"/>
        <v>146</v>
      </c>
    </row>
    <row r="41" spans="1:14" ht="12.75">
      <c r="A41" s="16" t="s">
        <v>31</v>
      </c>
      <c r="B41" s="263">
        <v>9</v>
      </c>
      <c r="C41" s="264">
        <v>9</v>
      </c>
      <c r="D41" s="264">
        <v>12</v>
      </c>
      <c r="E41" s="264">
        <v>24</v>
      </c>
      <c r="F41" s="264">
        <v>15</v>
      </c>
      <c r="G41" s="264">
        <v>4</v>
      </c>
      <c r="H41" s="264">
        <v>7</v>
      </c>
      <c r="I41" s="264">
        <v>4</v>
      </c>
      <c r="J41" s="264">
        <v>14</v>
      </c>
      <c r="K41" s="264">
        <v>8</v>
      </c>
      <c r="L41" s="264">
        <v>11</v>
      </c>
      <c r="M41" s="269">
        <v>25</v>
      </c>
      <c r="N41" s="173">
        <f t="shared" si="5"/>
        <v>142</v>
      </c>
    </row>
    <row r="42" spans="1:14" ht="12.75">
      <c r="A42" s="16"/>
      <c r="B42" s="263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9"/>
      <c r="N42" s="173"/>
    </row>
    <row r="43" spans="1:14" s="276" customFormat="1" ht="12.75">
      <c r="A43" s="287" t="s">
        <v>39</v>
      </c>
      <c r="B43" s="266">
        <f aca="true" t="shared" si="6" ref="B43:M43">SUM(B45:B58)</f>
        <v>1031</v>
      </c>
      <c r="C43" s="262">
        <f t="shared" si="6"/>
        <v>907</v>
      </c>
      <c r="D43" s="262">
        <f t="shared" si="6"/>
        <v>981</v>
      </c>
      <c r="E43" s="262">
        <f t="shared" si="6"/>
        <v>988</v>
      </c>
      <c r="F43" s="262">
        <f t="shared" si="6"/>
        <v>610</v>
      </c>
      <c r="G43" s="262">
        <f t="shared" si="6"/>
        <v>271</v>
      </c>
      <c r="H43" s="262">
        <f t="shared" si="6"/>
        <v>834</v>
      </c>
      <c r="I43" s="262">
        <f t="shared" si="6"/>
        <v>520</v>
      </c>
      <c r="J43" s="262">
        <f t="shared" si="6"/>
        <v>764</v>
      </c>
      <c r="K43" s="262">
        <f t="shared" si="6"/>
        <v>533</v>
      </c>
      <c r="L43" s="262">
        <f t="shared" si="6"/>
        <v>777</v>
      </c>
      <c r="M43" s="270">
        <f t="shared" si="6"/>
        <v>1107</v>
      </c>
      <c r="N43" s="166">
        <f>SUM(N45:N58)</f>
        <v>9323</v>
      </c>
    </row>
    <row r="44" spans="1:14" ht="12.75">
      <c r="A44" s="177"/>
      <c r="B44" s="263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9"/>
      <c r="N44" s="173"/>
    </row>
    <row r="45" spans="1:14" ht="12.75">
      <c r="A45" s="16" t="s">
        <v>40</v>
      </c>
      <c r="B45" s="263">
        <v>268</v>
      </c>
      <c r="C45" s="264">
        <v>188</v>
      </c>
      <c r="D45" s="264">
        <v>231</v>
      </c>
      <c r="E45" s="264">
        <v>190</v>
      </c>
      <c r="F45" s="264">
        <v>89</v>
      </c>
      <c r="G45" s="264">
        <v>45</v>
      </c>
      <c r="H45" s="264">
        <v>127</v>
      </c>
      <c r="I45" s="264">
        <v>63</v>
      </c>
      <c r="J45" s="264">
        <v>170</v>
      </c>
      <c r="K45" s="264">
        <v>78</v>
      </c>
      <c r="L45" s="264">
        <v>170</v>
      </c>
      <c r="M45" s="269">
        <v>233</v>
      </c>
      <c r="N45" s="173">
        <f>SUM(B45:M45)</f>
        <v>1852</v>
      </c>
    </row>
    <row r="46" spans="1:14" ht="12.75">
      <c r="A46" s="16" t="s">
        <v>41</v>
      </c>
      <c r="B46" s="263">
        <v>29</v>
      </c>
      <c r="C46" s="264">
        <v>30</v>
      </c>
      <c r="D46" s="264">
        <v>29</v>
      </c>
      <c r="E46" s="264">
        <v>13</v>
      </c>
      <c r="F46" s="264">
        <v>8</v>
      </c>
      <c r="G46" s="264">
        <v>6</v>
      </c>
      <c r="H46" s="264">
        <v>10</v>
      </c>
      <c r="I46" s="264">
        <v>12</v>
      </c>
      <c r="J46" s="264">
        <v>12</v>
      </c>
      <c r="K46" s="264">
        <v>21</v>
      </c>
      <c r="L46" s="264">
        <v>12</v>
      </c>
      <c r="M46" s="269">
        <v>26</v>
      </c>
      <c r="N46" s="173">
        <f aca="true" t="shared" si="7" ref="N46:N58">SUM(B46:M46)</f>
        <v>208</v>
      </c>
    </row>
    <row r="47" spans="1:14" ht="12.75">
      <c r="A47" s="16" t="s">
        <v>42</v>
      </c>
      <c r="B47" s="263">
        <v>22</v>
      </c>
      <c r="C47" s="264">
        <v>27</v>
      </c>
      <c r="D47" s="264">
        <v>24</v>
      </c>
      <c r="E47" s="264">
        <v>28</v>
      </c>
      <c r="F47" s="264">
        <v>10</v>
      </c>
      <c r="G47" s="264">
        <v>3</v>
      </c>
      <c r="H47" s="264">
        <v>39</v>
      </c>
      <c r="I47" s="264">
        <v>21</v>
      </c>
      <c r="J47" s="264">
        <v>16</v>
      </c>
      <c r="K47" s="264">
        <v>15</v>
      </c>
      <c r="L47" s="264">
        <v>30</v>
      </c>
      <c r="M47" s="269">
        <v>31</v>
      </c>
      <c r="N47" s="173">
        <f t="shared" si="7"/>
        <v>266</v>
      </c>
    </row>
    <row r="48" spans="1:14" ht="12.75">
      <c r="A48" s="16" t="s">
        <v>43</v>
      </c>
      <c r="B48" s="263">
        <v>23</v>
      </c>
      <c r="C48" s="264">
        <v>19</v>
      </c>
      <c r="D48" s="264">
        <v>41</v>
      </c>
      <c r="E48" s="264">
        <v>27</v>
      </c>
      <c r="F48" s="264">
        <v>32</v>
      </c>
      <c r="G48" s="264">
        <v>8</v>
      </c>
      <c r="H48" s="264">
        <v>24</v>
      </c>
      <c r="I48" s="264">
        <v>3</v>
      </c>
      <c r="J48" s="264">
        <v>18</v>
      </c>
      <c r="K48" s="264">
        <v>14</v>
      </c>
      <c r="L48" s="264">
        <v>18</v>
      </c>
      <c r="M48" s="269">
        <v>26</v>
      </c>
      <c r="N48" s="173">
        <f t="shared" si="7"/>
        <v>253</v>
      </c>
    </row>
    <row r="49" spans="1:14" ht="12.75">
      <c r="A49" s="16" t="s">
        <v>44</v>
      </c>
      <c r="B49" s="263">
        <v>82</v>
      </c>
      <c r="C49" s="264">
        <v>75</v>
      </c>
      <c r="D49" s="264">
        <v>82</v>
      </c>
      <c r="E49" s="264">
        <v>111</v>
      </c>
      <c r="F49" s="264">
        <v>77</v>
      </c>
      <c r="G49" s="264">
        <v>28</v>
      </c>
      <c r="H49" s="264">
        <v>88</v>
      </c>
      <c r="I49" s="264">
        <v>91</v>
      </c>
      <c r="J49" s="264">
        <v>108</v>
      </c>
      <c r="K49" s="264">
        <v>76</v>
      </c>
      <c r="L49" s="264">
        <v>102</v>
      </c>
      <c r="M49" s="269">
        <v>107</v>
      </c>
      <c r="N49" s="173">
        <f t="shared" si="7"/>
        <v>1027</v>
      </c>
    </row>
    <row r="50" spans="1:14" ht="12.75">
      <c r="A50" s="16" t="s">
        <v>45</v>
      </c>
      <c r="B50" s="263">
        <v>16</v>
      </c>
      <c r="C50" s="264">
        <v>7</v>
      </c>
      <c r="D50" s="264">
        <v>7</v>
      </c>
      <c r="E50" s="264">
        <v>6</v>
      </c>
      <c r="F50" s="264">
        <v>8</v>
      </c>
      <c r="G50" s="264">
        <v>2</v>
      </c>
      <c r="H50" s="264">
        <v>12</v>
      </c>
      <c r="I50" s="264">
        <v>3</v>
      </c>
      <c r="J50" s="264">
        <v>3</v>
      </c>
      <c r="K50" s="264">
        <v>3</v>
      </c>
      <c r="L50" s="264">
        <v>10</v>
      </c>
      <c r="M50" s="269">
        <v>24</v>
      </c>
      <c r="N50" s="173">
        <f t="shared" si="7"/>
        <v>101</v>
      </c>
    </row>
    <row r="51" spans="1:14" ht="12.75">
      <c r="A51" s="16" t="s">
        <v>46</v>
      </c>
      <c r="B51" s="263">
        <v>86</v>
      </c>
      <c r="C51" s="264">
        <v>90</v>
      </c>
      <c r="D51" s="264">
        <v>65</v>
      </c>
      <c r="E51" s="264">
        <v>90</v>
      </c>
      <c r="F51" s="264">
        <v>55</v>
      </c>
      <c r="G51" s="264">
        <v>20</v>
      </c>
      <c r="H51" s="264">
        <v>103</v>
      </c>
      <c r="I51" s="264">
        <v>61</v>
      </c>
      <c r="J51" s="264">
        <v>61</v>
      </c>
      <c r="K51" s="264">
        <v>35</v>
      </c>
      <c r="L51" s="264">
        <v>47</v>
      </c>
      <c r="M51" s="269">
        <v>82</v>
      </c>
      <c r="N51" s="173">
        <f t="shared" si="7"/>
        <v>795</v>
      </c>
    </row>
    <row r="52" spans="1:14" ht="12.75">
      <c r="A52" s="16" t="s">
        <v>47</v>
      </c>
      <c r="B52" s="263">
        <v>121</v>
      </c>
      <c r="C52" s="264">
        <v>97</v>
      </c>
      <c r="D52" s="264">
        <v>108</v>
      </c>
      <c r="E52" s="264">
        <v>134</v>
      </c>
      <c r="F52" s="264">
        <v>84</v>
      </c>
      <c r="G52" s="264">
        <v>33</v>
      </c>
      <c r="H52" s="264">
        <v>104</v>
      </c>
      <c r="I52" s="264">
        <v>87</v>
      </c>
      <c r="J52" s="264">
        <v>99</v>
      </c>
      <c r="K52" s="264">
        <v>76</v>
      </c>
      <c r="L52" s="264">
        <v>145</v>
      </c>
      <c r="M52" s="269">
        <v>168</v>
      </c>
      <c r="N52" s="173">
        <f t="shared" si="7"/>
        <v>1256</v>
      </c>
    </row>
    <row r="53" spans="1:14" ht="12.75">
      <c r="A53" s="16" t="s">
        <v>48</v>
      </c>
      <c r="B53" s="263">
        <v>100</v>
      </c>
      <c r="C53" s="264">
        <v>109</v>
      </c>
      <c r="D53" s="264">
        <v>100</v>
      </c>
      <c r="E53" s="264">
        <v>102</v>
      </c>
      <c r="F53" s="264">
        <v>66</v>
      </c>
      <c r="G53" s="264">
        <v>52</v>
      </c>
      <c r="H53" s="264">
        <v>129</v>
      </c>
      <c r="I53" s="264">
        <v>66</v>
      </c>
      <c r="J53" s="264">
        <v>103</v>
      </c>
      <c r="K53" s="264">
        <v>73</v>
      </c>
      <c r="L53" s="264">
        <v>50</v>
      </c>
      <c r="M53" s="269">
        <v>110</v>
      </c>
      <c r="N53" s="173">
        <f t="shared" si="7"/>
        <v>1060</v>
      </c>
    </row>
    <row r="54" spans="1:14" ht="12.75">
      <c r="A54" s="16" t="s">
        <v>49</v>
      </c>
      <c r="B54" s="263">
        <v>164</v>
      </c>
      <c r="C54" s="264">
        <v>118</v>
      </c>
      <c r="D54" s="264">
        <v>115</v>
      </c>
      <c r="E54" s="264">
        <v>103</v>
      </c>
      <c r="F54" s="264">
        <v>67</v>
      </c>
      <c r="G54" s="264">
        <v>24</v>
      </c>
      <c r="H54" s="264">
        <v>76</v>
      </c>
      <c r="I54" s="264">
        <v>63</v>
      </c>
      <c r="J54" s="264">
        <v>59</v>
      </c>
      <c r="K54" s="264">
        <v>52</v>
      </c>
      <c r="L54" s="264">
        <v>59</v>
      </c>
      <c r="M54" s="269">
        <v>92</v>
      </c>
      <c r="N54" s="173">
        <f t="shared" si="7"/>
        <v>992</v>
      </c>
    </row>
    <row r="55" spans="1:14" ht="12.75">
      <c r="A55" s="16" t="s">
        <v>50</v>
      </c>
      <c r="B55" s="263">
        <v>13</v>
      </c>
      <c r="C55" s="264">
        <v>18</v>
      </c>
      <c r="D55" s="264">
        <v>22</v>
      </c>
      <c r="E55" s="264">
        <v>31</v>
      </c>
      <c r="F55" s="264">
        <v>18</v>
      </c>
      <c r="G55" s="264">
        <v>7</v>
      </c>
      <c r="H55" s="264">
        <v>22</v>
      </c>
      <c r="I55" s="264">
        <v>3</v>
      </c>
      <c r="J55" s="264">
        <v>8</v>
      </c>
      <c r="K55" s="264">
        <v>19</v>
      </c>
      <c r="L55" s="264">
        <v>26</v>
      </c>
      <c r="M55" s="269">
        <v>26</v>
      </c>
      <c r="N55" s="173">
        <f t="shared" si="7"/>
        <v>213</v>
      </c>
    </row>
    <row r="56" spans="1:14" ht="12.75">
      <c r="A56" s="16" t="s">
        <v>51</v>
      </c>
      <c r="B56" s="263">
        <v>26</v>
      </c>
      <c r="C56" s="264">
        <v>23</v>
      </c>
      <c r="D56" s="264">
        <v>36</v>
      </c>
      <c r="E56" s="264">
        <v>37</v>
      </c>
      <c r="F56" s="264">
        <v>19</v>
      </c>
      <c r="G56" s="264">
        <v>8</v>
      </c>
      <c r="H56" s="264">
        <v>32</v>
      </c>
      <c r="I56" s="264">
        <v>5</v>
      </c>
      <c r="J56" s="264">
        <v>28</v>
      </c>
      <c r="K56" s="264">
        <v>10</v>
      </c>
      <c r="L56" s="264">
        <v>23</v>
      </c>
      <c r="M56" s="269">
        <v>66</v>
      </c>
      <c r="N56" s="173">
        <f t="shared" si="7"/>
        <v>313</v>
      </c>
    </row>
    <row r="57" spans="1:14" ht="12.75">
      <c r="A57" s="16" t="s">
        <v>52</v>
      </c>
      <c r="B57" s="263">
        <v>56</v>
      </c>
      <c r="C57" s="264">
        <v>77</v>
      </c>
      <c r="D57" s="264">
        <v>87</v>
      </c>
      <c r="E57" s="264">
        <v>87</v>
      </c>
      <c r="F57" s="264">
        <v>46</v>
      </c>
      <c r="G57" s="264">
        <v>26</v>
      </c>
      <c r="H57" s="264">
        <v>51</v>
      </c>
      <c r="I57" s="264">
        <v>23</v>
      </c>
      <c r="J57" s="264">
        <v>60</v>
      </c>
      <c r="K57" s="264">
        <v>45</v>
      </c>
      <c r="L57" s="264">
        <v>63</v>
      </c>
      <c r="M57" s="269">
        <v>86</v>
      </c>
      <c r="N57" s="173">
        <f t="shared" si="7"/>
        <v>707</v>
      </c>
    </row>
    <row r="58" spans="1:14" ht="12.75">
      <c r="A58" s="16" t="s">
        <v>31</v>
      </c>
      <c r="B58" s="263">
        <v>25</v>
      </c>
      <c r="C58" s="264">
        <v>29</v>
      </c>
      <c r="D58" s="264">
        <v>34</v>
      </c>
      <c r="E58" s="264">
        <v>29</v>
      </c>
      <c r="F58" s="264">
        <v>31</v>
      </c>
      <c r="G58" s="264">
        <v>9</v>
      </c>
      <c r="H58" s="264">
        <v>17</v>
      </c>
      <c r="I58" s="264">
        <v>19</v>
      </c>
      <c r="J58" s="264">
        <v>19</v>
      </c>
      <c r="K58" s="264">
        <v>16</v>
      </c>
      <c r="L58" s="264">
        <v>22</v>
      </c>
      <c r="M58" s="269">
        <v>30</v>
      </c>
      <c r="N58" s="173">
        <f t="shared" si="7"/>
        <v>280</v>
      </c>
    </row>
    <row r="59" spans="1:14" ht="12.75">
      <c r="A59" s="16"/>
      <c r="B59" s="263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9"/>
      <c r="N59" s="173"/>
    </row>
    <row r="60" spans="1:14" s="276" customFormat="1" ht="12.75">
      <c r="A60" s="287" t="s">
        <v>53</v>
      </c>
      <c r="B60" s="266">
        <f aca="true" t="shared" si="8" ref="B60:M60">SUM(B62:B67)</f>
        <v>160</v>
      </c>
      <c r="C60" s="262">
        <f t="shared" si="8"/>
        <v>121</v>
      </c>
      <c r="D60" s="262">
        <f t="shared" si="8"/>
        <v>216</v>
      </c>
      <c r="E60" s="262">
        <f t="shared" si="8"/>
        <v>185</v>
      </c>
      <c r="F60" s="262">
        <f t="shared" si="8"/>
        <v>132</v>
      </c>
      <c r="G60" s="262">
        <f t="shared" si="8"/>
        <v>31</v>
      </c>
      <c r="H60" s="262">
        <f t="shared" si="8"/>
        <v>66</v>
      </c>
      <c r="I60" s="262">
        <f t="shared" si="8"/>
        <v>110</v>
      </c>
      <c r="J60" s="262">
        <f t="shared" si="8"/>
        <v>201</v>
      </c>
      <c r="K60" s="262">
        <f t="shared" si="8"/>
        <v>82</v>
      </c>
      <c r="L60" s="262">
        <f t="shared" si="8"/>
        <v>132</v>
      </c>
      <c r="M60" s="270">
        <f t="shared" si="8"/>
        <v>224</v>
      </c>
      <c r="N60" s="166">
        <f>SUM(N62:N67)</f>
        <v>1660</v>
      </c>
    </row>
    <row r="61" spans="1:14" ht="12.75">
      <c r="A61" s="177"/>
      <c r="B61" s="263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9"/>
      <c r="N61" s="173"/>
    </row>
    <row r="62" spans="1:14" ht="12.75">
      <c r="A62" s="16" t="s">
        <v>54</v>
      </c>
      <c r="B62" s="263">
        <v>89</v>
      </c>
      <c r="C62" s="264">
        <v>42</v>
      </c>
      <c r="D62" s="264">
        <v>78</v>
      </c>
      <c r="E62" s="264">
        <v>105</v>
      </c>
      <c r="F62" s="264">
        <v>58</v>
      </c>
      <c r="G62" s="264">
        <v>12</v>
      </c>
      <c r="H62" s="264">
        <v>38</v>
      </c>
      <c r="I62" s="264">
        <v>45</v>
      </c>
      <c r="J62" s="264">
        <v>120</v>
      </c>
      <c r="K62" s="264">
        <v>26</v>
      </c>
      <c r="L62" s="264">
        <v>66</v>
      </c>
      <c r="M62" s="269">
        <v>103</v>
      </c>
      <c r="N62" s="173">
        <f>SUM(B62:M62)</f>
        <v>782</v>
      </c>
    </row>
    <row r="63" spans="1:14" ht="12.75">
      <c r="A63" s="16" t="s">
        <v>55</v>
      </c>
      <c r="B63" s="263">
        <v>8</v>
      </c>
      <c r="C63" s="264">
        <v>6</v>
      </c>
      <c r="D63" s="264">
        <v>20</v>
      </c>
      <c r="E63" s="264">
        <v>9</v>
      </c>
      <c r="F63" s="264">
        <v>4</v>
      </c>
      <c r="G63" s="264">
        <v>3</v>
      </c>
      <c r="H63" s="264">
        <v>2</v>
      </c>
      <c r="I63" s="264">
        <v>12</v>
      </c>
      <c r="J63" s="264">
        <v>17</v>
      </c>
      <c r="K63" s="264">
        <v>11</v>
      </c>
      <c r="L63" s="264">
        <v>13</v>
      </c>
      <c r="M63" s="269">
        <v>6</v>
      </c>
      <c r="N63" s="173">
        <f aca="true" t="shared" si="9" ref="N63:N71">SUM(B63:M63)</f>
        <v>111</v>
      </c>
    </row>
    <row r="64" spans="1:14" ht="12.75">
      <c r="A64" s="16" t="s">
        <v>56</v>
      </c>
      <c r="B64" s="263">
        <v>31</v>
      </c>
      <c r="C64" s="264">
        <v>22</v>
      </c>
      <c r="D64" s="264">
        <v>22</v>
      </c>
      <c r="E64" s="264">
        <v>23</v>
      </c>
      <c r="F64" s="264">
        <v>16</v>
      </c>
      <c r="G64" s="264">
        <v>4</v>
      </c>
      <c r="H64" s="264">
        <v>7</v>
      </c>
      <c r="I64" s="264">
        <v>20</v>
      </c>
      <c r="J64" s="264">
        <v>27</v>
      </c>
      <c r="K64" s="264">
        <v>14</v>
      </c>
      <c r="L64" s="264">
        <v>22</v>
      </c>
      <c r="M64" s="269">
        <v>14</v>
      </c>
      <c r="N64" s="173">
        <f t="shared" si="9"/>
        <v>222</v>
      </c>
    </row>
    <row r="65" spans="1:14" ht="12.75">
      <c r="A65" s="16" t="s">
        <v>57</v>
      </c>
      <c r="B65" s="263">
        <v>28</v>
      </c>
      <c r="C65" s="264">
        <v>46</v>
      </c>
      <c r="D65" s="264">
        <v>61</v>
      </c>
      <c r="E65" s="264">
        <v>36</v>
      </c>
      <c r="F65" s="264">
        <v>15</v>
      </c>
      <c r="G65" s="264">
        <v>10</v>
      </c>
      <c r="H65" s="264">
        <v>15</v>
      </c>
      <c r="I65" s="264">
        <v>20</v>
      </c>
      <c r="J65" s="264">
        <v>28</v>
      </c>
      <c r="K65" s="264">
        <v>21</v>
      </c>
      <c r="L65" s="264">
        <v>23</v>
      </c>
      <c r="M65" s="269">
        <v>57</v>
      </c>
      <c r="N65" s="173">
        <f t="shared" si="9"/>
        <v>360</v>
      </c>
    </row>
    <row r="66" spans="1:14" ht="12.75">
      <c r="A66" s="16" t="s">
        <v>58</v>
      </c>
      <c r="B66" s="263"/>
      <c r="C66" s="264"/>
      <c r="D66" s="264">
        <v>32</v>
      </c>
      <c r="E66" s="264">
        <v>4</v>
      </c>
      <c r="F66" s="264">
        <v>24</v>
      </c>
      <c r="G66" s="264">
        <v>1</v>
      </c>
      <c r="H66" s="264">
        <v>1</v>
      </c>
      <c r="I66" s="264">
        <v>3</v>
      </c>
      <c r="J66" s="264">
        <v>2</v>
      </c>
      <c r="K66" s="264">
        <v>4</v>
      </c>
      <c r="L66" s="264">
        <v>3</v>
      </c>
      <c r="M66" s="269">
        <v>19</v>
      </c>
      <c r="N66" s="173">
        <f t="shared" si="9"/>
        <v>93</v>
      </c>
    </row>
    <row r="67" spans="1:14" ht="12.75">
      <c r="A67" s="16" t="s">
        <v>31</v>
      </c>
      <c r="B67" s="263">
        <v>4</v>
      </c>
      <c r="C67" s="264">
        <v>5</v>
      </c>
      <c r="D67" s="264">
        <v>3</v>
      </c>
      <c r="E67" s="264">
        <v>8</v>
      </c>
      <c r="F67" s="264">
        <v>15</v>
      </c>
      <c r="G67" s="264">
        <v>1</v>
      </c>
      <c r="H67" s="264">
        <v>3</v>
      </c>
      <c r="I67" s="264">
        <v>10</v>
      </c>
      <c r="J67" s="264">
        <v>7</v>
      </c>
      <c r="K67" s="264">
        <v>6</v>
      </c>
      <c r="L67" s="264">
        <v>5</v>
      </c>
      <c r="M67" s="269">
        <v>25</v>
      </c>
      <c r="N67" s="173">
        <f t="shared" si="9"/>
        <v>92</v>
      </c>
    </row>
    <row r="68" spans="1:14" ht="12.75">
      <c r="A68" s="16"/>
      <c r="B68" s="263"/>
      <c r="C68" s="264"/>
      <c r="D68" s="264"/>
      <c r="E68" s="264"/>
      <c r="F68" s="264"/>
      <c r="G68" s="264" t="s">
        <v>62</v>
      </c>
      <c r="H68" s="264"/>
      <c r="I68" s="264" t="s">
        <v>62</v>
      </c>
      <c r="J68" s="264"/>
      <c r="K68" s="264"/>
      <c r="L68" s="264"/>
      <c r="M68" s="269"/>
      <c r="N68" s="173"/>
    </row>
    <row r="69" spans="1:14" s="276" customFormat="1" ht="12.75">
      <c r="A69" s="287" t="s">
        <v>457</v>
      </c>
      <c r="B69" s="266">
        <v>11</v>
      </c>
      <c r="C69" s="262">
        <v>5</v>
      </c>
      <c r="D69" s="262">
        <v>3</v>
      </c>
      <c r="E69" s="262">
        <v>7</v>
      </c>
      <c r="F69" s="262">
        <v>2</v>
      </c>
      <c r="G69" s="262">
        <v>1</v>
      </c>
      <c r="H69" s="262">
        <v>3</v>
      </c>
      <c r="I69" s="262">
        <v>1</v>
      </c>
      <c r="J69" s="262">
        <v>4</v>
      </c>
      <c r="K69" s="262">
        <v>2</v>
      </c>
      <c r="L69" s="262">
        <v>5</v>
      </c>
      <c r="M69" s="270">
        <v>7</v>
      </c>
      <c r="N69" s="166">
        <f t="shared" si="9"/>
        <v>51</v>
      </c>
    </row>
    <row r="70" spans="1:14" ht="12.75">
      <c r="A70" s="16"/>
      <c r="B70" s="263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9"/>
      <c r="N70" s="166"/>
    </row>
    <row r="71" spans="1:14" s="276" customFormat="1" ht="12.75">
      <c r="A71" s="287" t="s">
        <v>59</v>
      </c>
      <c r="B71" s="266">
        <v>81</v>
      </c>
      <c r="C71" s="262">
        <v>49</v>
      </c>
      <c r="D71" s="262">
        <v>42</v>
      </c>
      <c r="E71" s="262">
        <v>59</v>
      </c>
      <c r="F71" s="262">
        <v>72</v>
      </c>
      <c r="G71" s="262">
        <v>17</v>
      </c>
      <c r="H71" s="262">
        <v>42</v>
      </c>
      <c r="I71" s="262">
        <f>29+12</f>
        <v>41</v>
      </c>
      <c r="J71" s="262">
        <v>39</v>
      </c>
      <c r="K71" s="262">
        <v>39</v>
      </c>
      <c r="L71" s="262">
        <v>48</v>
      </c>
      <c r="M71" s="270">
        <v>84</v>
      </c>
      <c r="N71" s="166">
        <f t="shared" si="9"/>
        <v>613</v>
      </c>
    </row>
    <row r="72" spans="1:14" ht="13.5" thickBot="1">
      <c r="A72" s="13"/>
      <c r="B72" s="299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300"/>
      <c r="N72" s="52"/>
    </row>
    <row r="73" spans="2:13" ht="12.7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</row>
  </sheetData>
  <printOptions horizontalCentered="1" verticalCentered="1"/>
  <pageMargins left="0.7874015748031497" right="0.7874015748031497" top="0.1968503937007874" bottom="0.5905511811023623" header="0.5118110236220472" footer="0.5511811023622047"/>
  <pageSetup fitToHeight="1" fitToWidth="1" horizontalDpi="180" verticalDpi="180" orientation="portrait" scale="76" r:id="rId1"/>
  <headerFooter alignWithMargins="0">
    <oddFooter>&amp;CAnuario Estadístico 2000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B8" sqref="B8:M72"/>
    </sheetView>
  </sheetViews>
  <sheetFormatPr defaultColWidth="9.140625" defaultRowHeight="12.75"/>
  <cols>
    <col min="1" max="1" width="20.421875" style="0" customWidth="1"/>
    <col min="2" max="2" width="8.421875" style="0" customWidth="1"/>
    <col min="3" max="3" width="7.57421875" style="0" customWidth="1"/>
    <col min="4" max="4" width="6.28125" style="0" customWidth="1"/>
    <col min="5" max="5" width="7.28125" style="0" customWidth="1"/>
    <col min="6" max="7" width="6.8515625" style="0" customWidth="1"/>
    <col min="8" max="8" width="7.28125" style="0" customWidth="1"/>
    <col min="9" max="9" width="6.7109375" style="0" customWidth="1"/>
    <col min="10" max="10" width="8.00390625" style="0" customWidth="1"/>
    <col min="11" max="11" width="6.57421875" style="0" customWidth="1"/>
    <col min="12" max="12" width="6.8515625" style="0" customWidth="1"/>
    <col min="13" max="13" width="7.8515625" style="0" customWidth="1"/>
    <col min="14" max="14" width="8.8515625" style="0" customWidth="1"/>
    <col min="15" max="16384" width="11.421875" style="0" customWidth="1"/>
  </cols>
  <sheetData>
    <row r="1" spans="1:14" ht="12.75">
      <c r="A1" s="149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14" ht="12.75">
      <c r="A3" s="1" t="s">
        <v>469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</row>
    <row r="4" spans="1:14" ht="13.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"/>
      <c r="M4" s="2"/>
      <c r="N4" s="2"/>
    </row>
    <row r="5" spans="1:14" ht="12.75">
      <c r="A5" s="19"/>
      <c r="B5" s="19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6"/>
    </row>
    <row r="6" spans="1:14" ht="12.75">
      <c r="A6" s="21" t="s">
        <v>3</v>
      </c>
      <c r="B6" s="21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7" t="s">
        <v>16</v>
      </c>
    </row>
    <row r="7" spans="1:14" ht="13.5" thickBot="1">
      <c r="A7" s="13"/>
      <c r="B7" s="1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9"/>
    </row>
    <row r="8" spans="1:14" ht="12.75">
      <c r="A8" s="15" t="s">
        <v>17</v>
      </c>
      <c r="B8" s="278">
        <f aca="true" t="shared" si="0" ref="B8:M8">+B10+B16+B24+B32+B43+B60+B69+B71</f>
        <v>8410</v>
      </c>
      <c r="C8" s="279">
        <f t="shared" si="0"/>
        <v>6405</v>
      </c>
      <c r="D8" s="279">
        <f t="shared" si="0"/>
        <v>5777</v>
      </c>
      <c r="E8" s="279">
        <f t="shared" si="0"/>
        <v>4259</v>
      </c>
      <c r="F8" s="279">
        <f t="shared" si="0"/>
        <v>4151</v>
      </c>
      <c r="G8" s="279">
        <f t="shared" si="0"/>
        <v>4053</v>
      </c>
      <c r="H8" s="279">
        <f t="shared" si="0"/>
        <v>5823</v>
      </c>
      <c r="I8" s="279">
        <f t="shared" si="0"/>
        <v>5156</v>
      </c>
      <c r="J8" s="279">
        <f t="shared" si="0"/>
        <v>4081</v>
      </c>
      <c r="K8" s="279">
        <f t="shared" si="0"/>
        <v>4291</v>
      </c>
      <c r="L8" s="279">
        <f t="shared" si="0"/>
        <v>5026</v>
      </c>
      <c r="M8" s="268">
        <f t="shared" si="0"/>
        <v>5271</v>
      </c>
      <c r="N8" s="79">
        <f>N10+N16+N24+N32+N43+N60+N69+N71</f>
        <v>62703</v>
      </c>
    </row>
    <row r="9" spans="1:14" ht="12.75">
      <c r="A9" s="16"/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9"/>
      <c r="N9" s="42"/>
    </row>
    <row r="10" spans="1:14" s="276" customFormat="1" ht="12.75">
      <c r="A10" s="287" t="s">
        <v>454</v>
      </c>
      <c r="B10" s="266">
        <f aca="true" t="shared" si="1" ref="B10:M10">SUM(B12:B14)</f>
        <v>671</v>
      </c>
      <c r="C10" s="262">
        <f t="shared" si="1"/>
        <v>637</v>
      </c>
      <c r="D10" s="262">
        <f t="shared" si="1"/>
        <v>638</v>
      </c>
      <c r="E10" s="262">
        <f t="shared" si="1"/>
        <v>465</v>
      </c>
      <c r="F10" s="262">
        <f t="shared" si="1"/>
        <v>406</v>
      </c>
      <c r="G10" s="262">
        <f t="shared" si="1"/>
        <v>434</v>
      </c>
      <c r="H10" s="262">
        <f t="shared" si="1"/>
        <v>659</v>
      </c>
      <c r="I10" s="262">
        <f t="shared" si="1"/>
        <v>454</v>
      </c>
      <c r="J10" s="262">
        <f t="shared" si="1"/>
        <v>345</v>
      </c>
      <c r="K10" s="262">
        <f t="shared" si="1"/>
        <v>338</v>
      </c>
      <c r="L10" s="262">
        <f t="shared" si="1"/>
        <v>383</v>
      </c>
      <c r="M10" s="270">
        <f t="shared" si="1"/>
        <v>513</v>
      </c>
      <c r="N10" s="166">
        <f>SUM(N12:N14)</f>
        <v>5943</v>
      </c>
    </row>
    <row r="11" spans="1:14" ht="12.75">
      <c r="A11" s="177"/>
      <c r="B11" s="263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9"/>
      <c r="N11" s="42"/>
    </row>
    <row r="12" spans="1:14" ht="12.75">
      <c r="A12" s="16" t="s">
        <v>18</v>
      </c>
      <c r="B12" s="263">
        <v>153</v>
      </c>
      <c r="C12" s="264">
        <v>170</v>
      </c>
      <c r="D12" s="264">
        <v>142</v>
      </c>
      <c r="E12" s="264">
        <v>81</v>
      </c>
      <c r="F12" s="264">
        <v>62</v>
      </c>
      <c r="G12" s="264">
        <v>48</v>
      </c>
      <c r="H12" s="264">
        <v>75</v>
      </c>
      <c r="I12" s="264">
        <v>63</v>
      </c>
      <c r="J12" s="264">
        <v>43</v>
      </c>
      <c r="K12" s="264">
        <v>45</v>
      </c>
      <c r="L12" s="264">
        <v>58</v>
      </c>
      <c r="M12" s="269">
        <v>78</v>
      </c>
      <c r="N12" s="42">
        <f>SUM(B12:M12)</f>
        <v>1018</v>
      </c>
    </row>
    <row r="13" spans="1:14" ht="12.75">
      <c r="A13" s="16" t="s">
        <v>19</v>
      </c>
      <c r="B13" s="263">
        <v>473</v>
      </c>
      <c r="C13" s="264">
        <v>446</v>
      </c>
      <c r="D13" s="264">
        <v>462</v>
      </c>
      <c r="E13" s="264">
        <v>348</v>
      </c>
      <c r="F13" s="264">
        <v>328</v>
      </c>
      <c r="G13" s="264">
        <v>360</v>
      </c>
      <c r="H13" s="264">
        <v>507</v>
      </c>
      <c r="I13" s="264">
        <v>343</v>
      </c>
      <c r="J13" s="264">
        <v>258</v>
      </c>
      <c r="K13" s="264">
        <v>272</v>
      </c>
      <c r="L13" s="264">
        <v>309</v>
      </c>
      <c r="M13" s="269">
        <v>369</v>
      </c>
      <c r="N13" s="42">
        <f>SUM(B13:M13)</f>
        <v>4475</v>
      </c>
    </row>
    <row r="14" spans="1:14" ht="12.75">
      <c r="A14" s="16" t="s">
        <v>20</v>
      </c>
      <c r="B14" s="263">
        <v>45</v>
      </c>
      <c r="C14" s="264">
        <v>21</v>
      </c>
      <c r="D14" s="264">
        <v>34</v>
      </c>
      <c r="E14" s="264">
        <v>36</v>
      </c>
      <c r="F14" s="264">
        <v>16</v>
      </c>
      <c r="G14" s="264">
        <v>26</v>
      </c>
      <c r="H14" s="264">
        <v>77</v>
      </c>
      <c r="I14" s="264">
        <v>48</v>
      </c>
      <c r="J14" s="264">
        <v>44</v>
      </c>
      <c r="K14" s="264">
        <v>21</v>
      </c>
      <c r="L14" s="264">
        <v>16</v>
      </c>
      <c r="M14" s="269">
        <v>66</v>
      </c>
      <c r="N14" s="42">
        <f>SUM(B14:M14)</f>
        <v>450</v>
      </c>
    </row>
    <row r="15" spans="1:14" ht="12.75">
      <c r="A15" s="16"/>
      <c r="B15" s="263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9"/>
      <c r="N15" s="42"/>
    </row>
    <row r="16" spans="1:14" s="276" customFormat="1" ht="12.75">
      <c r="A16" s="287" t="s">
        <v>455</v>
      </c>
      <c r="B16" s="266">
        <f aca="true" t="shared" si="2" ref="B16:M16">SUM(B18:B22)</f>
        <v>6562</v>
      </c>
      <c r="C16" s="262">
        <f t="shared" si="2"/>
        <v>4749</v>
      </c>
      <c r="D16" s="262">
        <f t="shared" si="2"/>
        <v>4205</v>
      </c>
      <c r="E16" s="262">
        <f t="shared" si="2"/>
        <v>2894</v>
      </c>
      <c r="F16" s="262">
        <f t="shared" si="2"/>
        <v>2949</v>
      </c>
      <c r="G16" s="262">
        <f t="shared" si="2"/>
        <v>2846</v>
      </c>
      <c r="H16" s="262">
        <f t="shared" si="2"/>
        <v>4152</v>
      </c>
      <c r="I16" s="262">
        <f t="shared" si="2"/>
        <v>3687</v>
      </c>
      <c r="J16" s="262">
        <f t="shared" si="2"/>
        <v>2976</v>
      </c>
      <c r="K16" s="262">
        <f t="shared" si="2"/>
        <v>3262</v>
      </c>
      <c r="L16" s="262">
        <f t="shared" si="2"/>
        <v>3940</v>
      </c>
      <c r="M16" s="270">
        <f t="shared" si="2"/>
        <v>3717</v>
      </c>
      <c r="N16" s="166">
        <f>SUM(N18:N22)</f>
        <v>45939</v>
      </c>
    </row>
    <row r="17" spans="1:14" ht="12.75">
      <c r="A17" s="177"/>
      <c r="B17" s="263" t="s">
        <v>62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9"/>
      <c r="N17" s="42"/>
    </row>
    <row r="18" spans="1:14" ht="12.75">
      <c r="A18" s="16" t="s">
        <v>21</v>
      </c>
      <c r="B18" s="263">
        <v>156</v>
      </c>
      <c r="C18" s="264">
        <v>198</v>
      </c>
      <c r="D18" s="264">
        <v>192</v>
      </c>
      <c r="E18" s="264">
        <v>166</v>
      </c>
      <c r="F18" s="264">
        <v>210</v>
      </c>
      <c r="G18" s="264">
        <v>133</v>
      </c>
      <c r="H18" s="264">
        <v>138</v>
      </c>
      <c r="I18" s="264">
        <v>159</v>
      </c>
      <c r="J18" s="264">
        <v>217</v>
      </c>
      <c r="K18" s="264">
        <v>157</v>
      </c>
      <c r="L18" s="264">
        <v>172</v>
      </c>
      <c r="M18" s="269">
        <v>218</v>
      </c>
      <c r="N18" s="42">
        <f>SUM(B18:M18)</f>
        <v>2116</v>
      </c>
    </row>
    <row r="19" spans="1:14" ht="12.75">
      <c r="A19" s="16" t="s">
        <v>22</v>
      </c>
      <c r="B19" s="263">
        <v>233</v>
      </c>
      <c r="C19" s="264">
        <v>149</v>
      </c>
      <c r="D19" s="264">
        <v>152</v>
      </c>
      <c r="E19" s="264">
        <v>302</v>
      </c>
      <c r="F19" s="264">
        <v>164</v>
      </c>
      <c r="G19" s="264">
        <v>112</v>
      </c>
      <c r="H19" s="264">
        <v>152</v>
      </c>
      <c r="I19" s="264">
        <v>551</v>
      </c>
      <c r="J19" s="264">
        <v>149</v>
      </c>
      <c r="K19" s="264">
        <v>154</v>
      </c>
      <c r="L19" s="264">
        <v>184</v>
      </c>
      <c r="M19" s="269">
        <v>179</v>
      </c>
      <c r="N19" s="42">
        <f>SUM(B19:M19)</f>
        <v>2481</v>
      </c>
    </row>
    <row r="20" spans="1:14" ht="12.75">
      <c r="A20" s="16" t="s">
        <v>23</v>
      </c>
      <c r="B20" s="263">
        <v>359</v>
      </c>
      <c r="C20" s="264">
        <v>223</v>
      </c>
      <c r="D20" s="264">
        <v>449</v>
      </c>
      <c r="E20" s="264">
        <v>210</v>
      </c>
      <c r="F20" s="264">
        <v>324</v>
      </c>
      <c r="G20" s="264">
        <v>295</v>
      </c>
      <c r="H20" s="264">
        <v>350</v>
      </c>
      <c r="I20" s="264">
        <v>403</v>
      </c>
      <c r="J20" s="264">
        <v>215</v>
      </c>
      <c r="K20" s="264">
        <v>458</v>
      </c>
      <c r="L20" s="264">
        <v>528</v>
      </c>
      <c r="M20" s="269">
        <v>249</v>
      </c>
      <c r="N20" s="42">
        <f>SUM(B20:M20)</f>
        <v>4063</v>
      </c>
    </row>
    <row r="21" spans="1:14" ht="12.75">
      <c r="A21" s="16" t="s">
        <v>24</v>
      </c>
      <c r="B21" s="263">
        <v>635</v>
      </c>
      <c r="C21" s="264">
        <v>589</v>
      </c>
      <c r="D21" s="264">
        <v>596</v>
      </c>
      <c r="E21" s="264">
        <v>437</v>
      </c>
      <c r="F21" s="264">
        <v>622</v>
      </c>
      <c r="G21" s="264">
        <v>358</v>
      </c>
      <c r="H21" s="264">
        <v>550</v>
      </c>
      <c r="I21" s="264">
        <v>556</v>
      </c>
      <c r="J21" s="264">
        <v>397</v>
      </c>
      <c r="K21" s="264">
        <v>514</v>
      </c>
      <c r="L21" s="264">
        <v>734</v>
      </c>
      <c r="M21" s="269">
        <v>673</v>
      </c>
      <c r="N21" s="42">
        <f>SUM(B21:M21)</f>
        <v>6661</v>
      </c>
    </row>
    <row r="22" spans="1:14" ht="12.75">
      <c r="A22" s="16" t="s">
        <v>25</v>
      </c>
      <c r="B22" s="263">
        <v>5179</v>
      </c>
      <c r="C22" s="264">
        <v>3590</v>
      </c>
      <c r="D22" s="264">
        <v>2816</v>
      </c>
      <c r="E22" s="264">
        <v>1779</v>
      </c>
      <c r="F22" s="264">
        <v>1629</v>
      </c>
      <c r="G22" s="264">
        <v>1948</v>
      </c>
      <c r="H22" s="264">
        <v>2962</v>
      </c>
      <c r="I22" s="264">
        <v>2018</v>
      </c>
      <c r="J22" s="264">
        <v>1998</v>
      </c>
      <c r="K22" s="264">
        <v>1979</v>
      </c>
      <c r="L22" s="264">
        <v>2322</v>
      </c>
      <c r="M22" s="269">
        <v>2398</v>
      </c>
      <c r="N22" s="42">
        <f>SUM(B22:M22)</f>
        <v>30618</v>
      </c>
    </row>
    <row r="23" spans="1:14" ht="12.75">
      <c r="A23" s="16"/>
      <c r="B23" s="263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9"/>
      <c r="N23" s="42"/>
    </row>
    <row r="24" spans="1:14" s="276" customFormat="1" ht="12.75">
      <c r="A24" s="287" t="s">
        <v>26</v>
      </c>
      <c r="B24" s="266">
        <f aca="true" t="shared" si="3" ref="B24:M24">SUM(B26:B29)</f>
        <v>12</v>
      </c>
      <c r="C24" s="262">
        <f t="shared" si="3"/>
        <v>44</v>
      </c>
      <c r="D24" s="262">
        <f t="shared" si="3"/>
        <v>23</v>
      </c>
      <c r="E24" s="262">
        <f t="shared" si="3"/>
        <v>30</v>
      </c>
      <c r="F24" s="262">
        <f t="shared" si="3"/>
        <v>27</v>
      </c>
      <c r="G24" s="262">
        <f t="shared" si="3"/>
        <v>20</v>
      </c>
      <c r="H24" s="262">
        <f t="shared" si="3"/>
        <v>25</v>
      </c>
      <c r="I24" s="262">
        <f t="shared" si="3"/>
        <v>32</v>
      </c>
      <c r="J24" s="262">
        <f t="shared" si="3"/>
        <v>18</v>
      </c>
      <c r="K24" s="262">
        <f t="shared" si="3"/>
        <v>29</v>
      </c>
      <c r="L24" s="262">
        <f t="shared" si="3"/>
        <v>29</v>
      </c>
      <c r="M24" s="270">
        <f t="shared" si="3"/>
        <v>29</v>
      </c>
      <c r="N24" s="166">
        <f>SUM(N26:N30)</f>
        <v>318</v>
      </c>
    </row>
    <row r="25" spans="1:14" ht="12.75">
      <c r="A25" s="177"/>
      <c r="B25" s="263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9"/>
      <c r="N25" s="42"/>
    </row>
    <row r="26" spans="1:14" ht="12.75">
      <c r="A26" s="16" t="s">
        <v>27</v>
      </c>
      <c r="B26" s="263">
        <v>5</v>
      </c>
      <c r="C26" s="264">
        <v>2</v>
      </c>
      <c r="D26" s="264">
        <v>2</v>
      </c>
      <c r="E26" s="264">
        <v>2</v>
      </c>
      <c r="F26" s="264">
        <v>3</v>
      </c>
      <c r="G26" s="264">
        <v>4</v>
      </c>
      <c r="H26" s="264">
        <v>7</v>
      </c>
      <c r="I26" s="264"/>
      <c r="J26" s="264">
        <v>1</v>
      </c>
      <c r="K26" s="264">
        <v>7</v>
      </c>
      <c r="L26" s="264">
        <v>3</v>
      </c>
      <c r="M26" s="269">
        <v>3</v>
      </c>
      <c r="N26" s="42">
        <f>SUM(B26:M26)</f>
        <v>39</v>
      </c>
    </row>
    <row r="27" spans="1:14" ht="12.75">
      <c r="A27" s="16" t="s">
        <v>28</v>
      </c>
      <c r="B27" s="263">
        <v>3</v>
      </c>
      <c r="C27" s="264">
        <v>37</v>
      </c>
      <c r="D27" s="264">
        <v>17</v>
      </c>
      <c r="E27" s="264">
        <v>19</v>
      </c>
      <c r="F27" s="264">
        <v>15</v>
      </c>
      <c r="G27" s="264">
        <v>15</v>
      </c>
      <c r="H27" s="264">
        <v>12</v>
      </c>
      <c r="I27" s="264">
        <v>23</v>
      </c>
      <c r="J27" s="264">
        <v>12</v>
      </c>
      <c r="K27" s="264">
        <v>15</v>
      </c>
      <c r="L27" s="264">
        <v>21</v>
      </c>
      <c r="M27" s="269">
        <v>22</v>
      </c>
      <c r="N27" s="42">
        <f>SUM(B27:M27)</f>
        <v>211</v>
      </c>
    </row>
    <row r="28" spans="1:14" ht="12.75">
      <c r="A28" s="16" t="s">
        <v>29</v>
      </c>
      <c r="B28" s="263">
        <v>3</v>
      </c>
      <c r="C28" s="264">
        <v>5</v>
      </c>
      <c r="D28" s="264">
        <v>1</v>
      </c>
      <c r="E28" s="264">
        <v>9</v>
      </c>
      <c r="F28" s="264">
        <v>9</v>
      </c>
      <c r="G28" s="264">
        <v>1</v>
      </c>
      <c r="H28" s="264">
        <v>4</v>
      </c>
      <c r="I28" s="264">
        <v>8</v>
      </c>
      <c r="J28" s="264">
        <v>5</v>
      </c>
      <c r="K28" s="264">
        <v>6</v>
      </c>
      <c r="L28" s="264">
        <v>5</v>
      </c>
      <c r="M28" s="269">
        <v>4</v>
      </c>
      <c r="N28" s="42">
        <f>SUM(B28:M28)</f>
        <v>60</v>
      </c>
    </row>
    <row r="29" spans="1:14" ht="12.75">
      <c r="A29" s="16" t="s">
        <v>30</v>
      </c>
      <c r="B29" s="263">
        <v>1</v>
      </c>
      <c r="C29" s="264"/>
      <c r="D29" s="264">
        <v>3</v>
      </c>
      <c r="E29" s="264"/>
      <c r="F29" s="264"/>
      <c r="G29" s="264"/>
      <c r="H29" s="264">
        <v>2</v>
      </c>
      <c r="I29" s="264">
        <v>1</v>
      </c>
      <c r="J29" s="264"/>
      <c r="K29" s="264">
        <v>1</v>
      </c>
      <c r="L29" s="264"/>
      <c r="M29" s="269"/>
      <c r="N29" s="42">
        <f>SUM(B29:M29)</f>
        <v>8</v>
      </c>
    </row>
    <row r="30" spans="1:14" ht="12.75">
      <c r="A30" s="16" t="s">
        <v>31</v>
      </c>
      <c r="B30" s="263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9"/>
      <c r="N30" s="42">
        <f>SUM(B30:M30)</f>
        <v>0</v>
      </c>
    </row>
    <row r="31" spans="1:14" ht="12.75">
      <c r="A31" s="16"/>
      <c r="B31" s="263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9"/>
      <c r="N31" s="42"/>
    </row>
    <row r="32" spans="1:14" s="276" customFormat="1" ht="12.75">
      <c r="A32" s="287" t="s">
        <v>456</v>
      </c>
      <c r="B32" s="266">
        <f aca="true" t="shared" si="4" ref="B32:M32">SUM(B34:B41)</f>
        <v>579</v>
      </c>
      <c r="C32" s="262">
        <f t="shared" si="4"/>
        <v>431</v>
      </c>
      <c r="D32" s="262">
        <f t="shared" si="4"/>
        <v>374</v>
      </c>
      <c r="E32" s="262">
        <f t="shared" si="4"/>
        <v>473</v>
      </c>
      <c r="F32" s="262">
        <f t="shared" si="4"/>
        <v>421</v>
      </c>
      <c r="G32" s="262">
        <f t="shared" si="4"/>
        <v>420</v>
      </c>
      <c r="H32" s="262">
        <f t="shared" si="4"/>
        <v>476</v>
      </c>
      <c r="I32" s="262">
        <f t="shared" si="4"/>
        <v>382</v>
      </c>
      <c r="J32" s="262">
        <f t="shared" si="4"/>
        <v>367</v>
      </c>
      <c r="K32" s="262">
        <f t="shared" si="4"/>
        <v>349</v>
      </c>
      <c r="L32" s="262">
        <f t="shared" si="4"/>
        <v>278</v>
      </c>
      <c r="M32" s="270">
        <f t="shared" si="4"/>
        <v>384</v>
      </c>
      <c r="N32" s="166">
        <f>SUM(N34:N41)</f>
        <v>4934</v>
      </c>
    </row>
    <row r="33" spans="1:14" ht="12.75">
      <c r="A33" s="177"/>
      <c r="B33" s="263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9"/>
      <c r="N33" s="42"/>
    </row>
    <row r="34" spans="1:14" ht="12.75">
      <c r="A34" s="16" t="s">
        <v>32</v>
      </c>
      <c r="B34" s="263">
        <v>167</v>
      </c>
      <c r="C34" s="264">
        <v>80</v>
      </c>
      <c r="D34" s="264">
        <v>50</v>
      </c>
      <c r="E34" s="264">
        <v>32</v>
      </c>
      <c r="F34" s="264">
        <v>41</v>
      </c>
      <c r="G34" s="264">
        <v>58</v>
      </c>
      <c r="H34" s="264">
        <v>37</v>
      </c>
      <c r="I34" s="264">
        <v>36</v>
      </c>
      <c r="J34" s="264">
        <v>34</v>
      </c>
      <c r="K34" s="264">
        <v>53</v>
      </c>
      <c r="L34" s="264">
        <v>23</v>
      </c>
      <c r="M34" s="269">
        <v>46</v>
      </c>
      <c r="N34" s="42">
        <f>SUM(B34:M34)</f>
        <v>657</v>
      </c>
    </row>
    <row r="35" spans="1:14" ht="12.75">
      <c r="A35" s="16" t="s">
        <v>33</v>
      </c>
      <c r="B35" s="263">
        <v>22</v>
      </c>
      <c r="C35" s="264">
        <v>28</v>
      </c>
      <c r="D35" s="264">
        <v>13</v>
      </c>
      <c r="E35" s="264">
        <v>24</v>
      </c>
      <c r="F35" s="264">
        <v>18</v>
      </c>
      <c r="G35" s="264">
        <v>10</v>
      </c>
      <c r="H35" s="264">
        <v>28</v>
      </c>
      <c r="I35" s="264">
        <v>11</v>
      </c>
      <c r="J35" s="264">
        <v>9</v>
      </c>
      <c r="K35" s="264">
        <v>11</v>
      </c>
      <c r="L35" s="264">
        <v>11</v>
      </c>
      <c r="M35" s="269">
        <v>20</v>
      </c>
      <c r="N35" s="42">
        <f aca="true" t="shared" si="5" ref="N35:N41">SUM(B35:M35)</f>
        <v>205</v>
      </c>
    </row>
    <row r="36" spans="1:14" ht="12.75">
      <c r="A36" s="16" t="s">
        <v>34</v>
      </c>
      <c r="B36" s="263">
        <v>25</v>
      </c>
      <c r="C36" s="264">
        <v>46</v>
      </c>
      <c r="D36" s="264">
        <v>13</v>
      </c>
      <c r="E36" s="264">
        <v>16</v>
      </c>
      <c r="F36" s="264">
        <v>14</v>
      </c>
      <c r="G36" s="264">
        <v>16</v>
      </c>
      <c r="H36" s="264">
        <v>11</v>
      </c>
      <c r="I36" s="264">
        <v>15</v>
      </c>
      <c r="J36" s="264">
        <v>16</v>
      </c>
      <c r="K36" s="264">
        <v>8</v>
      </c>
      <c r="L36" s="264">
        <v>7</v>
      </c>
      <c r="M36" s="269">
        <v>5</v>
      </c>
      <c r="N36" s="42">
        <f t="shared" si="5"/>
        <v>192</v>
      </c>
    </row>
    <row r="37" spans="1:14" ht="12.75">
      <c r="A37" s="16" t="s">
        <v>35</v>
      </c>
      <c r="B37" s="263">
        <v>264</v>
      </c>
      <c r="C37" s="264">
        <v>210</v>
      </c>
      <c r="D37" s="264">
        <v>228</v>
      </c>
      <c r="E37" s="264">
        <v>318</v>
      </c>
      <c r="F37" s="264">
        <v>274</v>
      </c>
      <c r="G37" s="264">
        <v>284</v>
      </c>
      <c r="H37" s="264">
        <v>332</v>
      </c>
      <c r="I37" s="264">
        <v>251</v>
      </c>
      <c r="J37" s="264">
        <v>221</v>
      </c>
      <c r="K37" s="264">
        <v>215</v>
      </c>
      <c r="L37" s="264">
        <v>185</v>
      </c>
      <c r="M37" s="269">
        <v>256</v>
      </c>
      <c r="N37" s="42">
        <f t="shared" si="5"/>
        <v>3038</v>
      </c>
    </row>
    <row r="38" spans="1:14" ht="12.75">
      <c r="A38" s="16" t="s">
        <v>36</v>
      </c>
      <c r="B38" s="263">
        <v>31</v>
      </c>
      <c r="C38" s="264">
        <v>18</v>
      </c>
      <c r="D38" s="264">
        <v>26</v>
      </c>
      <c r="E38" s="264">
        <v>21</v>
      </c>
      <c r="F38" s="264">
        <v>33</v>
      </c>
      <c r="G38" s="264">
        <v>12</v>
      </c>
      <c r="H38" s="264">
        <v>17</v>
      </c>
      <c r="I38" s="264">
        <v>23</v>
      </c>
      <c r="J38" s="264">
        <v>17</v>
      </c>
      <c r="K38" s="264">
        <v>14</v>
      </c>
      <c r="L38" s="264">
        <v>14</v>
      </c>
      <c r="M38" s="269">
        <v>16</v>
      </c>
      <c r="N38" s="42">
        <f t="shared" si="5"/>
        <v>242</v>
      </c>
    </row>
    <row r="39" spans="1:14" ht="12.75">
      <c r="A39" s="16" t="s">
        <v>37</v>
      </c>
      <c r="B39" s="263">
        <v>36</v>
      </c>
      <c r="C39" s="264">
        <v>21</v>
      </c>
      <c r="D39" s="264">
        <v>29</v>
      </c>
      <c r="E39" s="264">
        <v>26</v>
      </c>
      <c r="F39" s="264">
        <v>11</v>
      </c>
      <c r="G39" s="264">
        <v>22</v>
      </c>
      <c r="H39" s="264">
        <v>22</v>
      </c>
      <c r="I39" s="264">
        <v>17</v>
      </c>
      <c r="J39" s="264">
        <v>22</v>
      </c>
      <c r="K39" s="264">
        <v>13</v>
      </c>
      <c r="L39" s="264">
        <v>14</v>
      </c>
      <c r="M39" s="269">
        <v>20</v>
      </c>
      <c r="N39" s="42">
        <f t="shared" si="5"/>
        <v>253</v>
      </c>
    </row>
    <row r="40" spans="1:14" ht="12.75">
      <c r="A40" s="16" t="s">
        <v>38</v>
      </c>
      <c r="B40" s="263">
        <v>15</v>
      </c>
      <c r="C40" s="264">
        <v>20</v>
      </c>
      <c r="D40" s="264">
        <v>9</v>
      </c>
      <c r="E40" s="264">
        <v>21</v>
      </c>
      <c r="F40" s="264">
        <v>23</v>
      </c>
      <c r="G40" s="264">
        <v>14</v>
      </c>
      <c r="H40" s="264">
        <v>14</v>
      </c>
      <c r="I40" s="264">
        <v>24</v>
      </c>
      <c r="J40" s="264">
        <v>13</v>
      </c>
      <c r="K40" s="264">
        <v>21</v>
      </c>
      <c r="L40" s="264">
        <v>10</v>
      </c>
      <c r="M40" s="269">
        <v>11</v>
      </c>
      <c r="N40" s="42">
        <f t="shared" si="5"/>
        <v>195</v>
      </c>
    </row>
    <row r="41" spans="1:14" ht="12.75">
      <c r="A41" s="16" t="s">
        <v>31</v>
      </c>
      <c r="B41" s="263">
        <v>19</v>
      </c>
      <c r="C41" s="264">
        <v>8</v>
      </c>
      <c r="D41" s="264">
        <v>6</v>
      </c>
      <c r="E41" s="264">
        <v>15</v>
      </c>
      <c r="F41" s="264">
        <v>7</v>
      </c>
      <c r="G41" s="264">
        <v>4</v>
      </c>
      <c r="H41" s="264">
        <v>15</v>
      </c>
      <c r="I41" s="264">
        <v>5</v>
      </c>
      <c r="J41" s="264">
        <v>35</v>
      </c>
      <c r="K41" s="264">
        <v>14</v>
      </c>
      <c r="L41" s="264">
        <v>14</v>
      </c>
      <c r="M41" s="269">
        <v>10</v>
      </c>
      <c r="N41" s="42">
        <f t="shared" si="5"/>
        <v>152</v>
      </c>
    </row>
    <row r="42" spans="1:14" ht="12.75">
      <c r="A42" s="16"/>
      <c r="B42" s="263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9"/>
      <c r="N42" s="42"/>
    </row>
    <row r="43" spans="1:14" s="276" customFormat="1" ht="12.75">
      <c r="A43" s="287" t="s">
        <v>39</v>
      </c>
      <c r="B43" s="266">
        <f aca="true" t="shared" si="6" ref="B43:M43">SUM(B45:B58)</f>
        <v>492</v>
      </c>
      <c r="C43" s="262">
        <f t="shared" si="6"/>
        <v>483</v>
      </c>
      <c r="D43" s="262">
        <f t="shared" si="6"/>
        <v>440</v>
      </c>
      <c r="E43" s="262">
        <f t="shared" si="6"/>
        <v>322</v>
      </c>
      <c r="F43" s="262">
        <f t="shared" si="6"/>
        <v>278</v>
      </c>
      <c r="G43" s="262">
        <f t="shared" si="6"/>
        <v>252</v>
      </c>
      <c r="H43" s="262">
        <f t="shared" si="6"/>
        <v>432</v>
      </c>
      <c r="I43" s="262">
        <f t="shared" si="6"/>
        <v>500</v>
      </c>
      <c r="J43" s="262">
        <f t="shared" si="6"/>
        <v>287</v>
      </c>
      <c r="K43" s="262">
        <f t="shared" si="6"/>
        <v>245</v>
      </c>
      <c r="L43" s="262">
        <f t="shared" si="6"/>
        <v>317</v>
      </c>
      <c r="M43" s="270">
        <f t="shared" si="6"/>
        <v>490</v>
      </c>
      <c r="N43" s="166">
        <f>SUM(N45:N58)</f>
        <v>4538</v>
      </c>
    </row>
    <row r="44" spans="1:14" ht="12.75">
      <c r="A44" s="177"/>
      <c r="B44" s="263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9"/>
      <c r="N44" s="42"/>
    </row>
    <row r="45" spans="1:14" ht="12.75">
      <c r="A45" s="16" t="s">
        <v>40</v>
      </c>
      <c r="B45" s="263">
        <v>136</v>
      </c>
      <c r="C45" s="264">
        <v>166</v>
      </c>
      <c r="D45" s="264">
        <v>99</v>
      </c>
      <c r="E45" s="264">
        <v>58</v>
      </c>
      <c r="F45" s="264">
        <v>50</v>
      </c>
      <c r="G45" s="264">
        <v>33</v>
      </c>
      <c r="H45" s="264">
        <v>60</v>
      </c>
      <c r="I45" s="264">
        <v>64</v>
      </c>
      <c r="J45" s="264">
        <v>62</v>
      </c>
      <c r="K45" s="264">
        <v>49</v>
      </c>
      <c r="L45" s="264">
        <v>59</v>
      </c>
      <c r="M45" s="269">
        <v>123</v>
      </c>
      <c r="N45" s="42">
        <f>SUM(B45:M45)</f>
        <v>959</v>
      </c>
    </row>
    <row r="46" spans="1:14" ht="12.75">
      <c r="A46" s="16" t="s">
        <v>41</v>
      </c>
      <c r="B46" s="263">
        <v>10</v>
      </c>
      <c r="C46" s="264">
        <v>17</v>
      </c>
      <c r="D46" s="264">
        <v>8</v>
      </c>
      <c r="E46" s="264">
        <v>7</v>
      </c>
      <c r="F46" s="264">
        <v>5</v>
      </c>
      <c r="G46" s="264">
        <v>4</v>
      </c>
      <c r="H46" s="264">
        <v>4</v>
      </c>
      <c r="I46" s="264">
        <v>10</v>
      </c>
      <c r="J46" s="264">
        <v>11</v>
      </c>
      <c r="K46" s="264">
        <v>4</v>
      </c>
      <c r="L46" s="264">
        <v>16</v>
      </c>
      <c r="M46" s="269">
        <v>18</v>
      </c>
      <c r="N46" s="42">
        <f aca="true" t="shared" si="7" ref="N46:N58">SUM(B46:M46)</f>
        <v>114</v>
      </c>
    </row>
    <row r="47" spans="1:14" ht="12.75">
      <c r="A47" s="16" t="s">
        <v>42</v>
      </c>
      <c r="B47" s="263">
        <v>12</v>
      </c>
      <c r="C47" s="264">
        <v>19</v>
      </c>
      <c r="D47" s="264">
        <v>14</v>
      </c>
      <c r="E47" s="264">
        <v>10</v>
      </c>
      <c r="F47" s="264">
        <v>10</v>
      </c>
      <c r="G47" s="264">
        <v>5</v>
      </c>
      <c r="H47" s="264">
        <v>22</v>
      </c>
      <c r="I47" s="264">
        <v>9</v>
      </c>
      <c r="J47" s="264">
        <v>14</v>
      </c>
      <c r="K47" s="264">
        <v>6</v>
      </c>
      <c r="L47" s="264">
        <v>10</v>
      </c>
      <c r="M47" s="269">
        <v>12</v>
      </c>
      <c r="N47" s="42">
        <f t="shared" si="7"/>
        <v>143</v>
      </c>
    </row>
    <row r="48" spans="1:14" ht="12.75">
      <c r="A48" s="16" t="s">
        <v>43</v>
      </c>
      <c r="B48" s="263">
        <v>4</v>
      </c>
      <c r="C48" s="264">
        <v>3</v>
      </c>
      <c r="D48" s="264">
        <v>3</v>
      </c>
      <c r="E48" s="264">
        <v>7</v>
      </c>
      <c r="F48" s="264">
        <v>2</v>
      </c>
      <c r="G48" s="264">
        <v>3</v>
      </c>
      <c r="H48" s="264">
        <v>5</v>
      </c>
      <c r="I48" s="264">
        <v>2</v>
      </c>
      <c r="J48" s="264">
        <v>3</v>
      </c>
      <c r="K48" s="264">
        <v>4</v>
      </c>
      <c r="L48" s="264">
        <v>8</v>
      </c>
      <c r="M48" s="269">
        <v>5</v>
      </c>
      <c r="N48" s="42">
        <f t="shared" si="7"/>
        <v>49</v>
      </c>
    </row>
    <row r="49" spans="1:14" ht="12.75">
      <c r="A49" s="16" t="s">
        <v>44</v>
      </c>
      <c r="B49" s="263">
        <v>38</v>
      </c>
      <c r="C49" s="264">
        <v>33</v>
      </c>
      <c r="D49" s="264">
        <v>28</v>
      </c>
      <c r="E49" s="264">
        <v>32</v>
      </c>
      <c r="F49" s="264">
        <v>28</v>
      </c>
      <c r="G49" s="264">
        <v>35</v>
      </c>
      <c r="H49" s="264">
        <v>36</v>
      </c>
      <c r="I49" s="264">
        <v>61</v>
      </c>
      <c r="J49" s="264">
        <v>22</v>
      </c>
      <c r="K49" s="264">
        <v>17</v>
      </c>
      <c r="L49" s="264">
        <v>29</v>
      </c>
      <c r="M49" s="269">
        <v>20</v>
      </c>
      <c r="N49" s="42">
        <f t="shared" si="7"/>
        <v>379</v>
      </c>
    </row>
    <row r="50" spans="1:14" ht="12.75">
      <c r="A50" s="16" t="s">
        <v>45</v>
      </c>
      <c r="B50" s="263">
        <v>2</v>
      </c>
      <c r="C50" s="264">
        <v>4</v>
      </c>
      <c r="D50" s="264">
        <v>2</v>
      </c>
      <c r="E50" s="264">
        <v>0</v>
      </c>
      <c r="F50" s="264">
        <v>2</v>
      </c>
      <c r="G50" s="264">
        <v>2</v>
      </c>
      <c r="H50" s="264">
        <v>0</v>
      </c>
      <c r="I50" s="264">
        <v>2</v>
      </c>
      <c r="J50" s="264">
        <v>16</v>
      </c>
      <c r="K50" s="264">
        <v>2</v>
      </c>
      <c r="L50" s="264">
        <v>5</v>
      </c>
      <c r="M50" s="269">
        <v>1</v>
      </c>
      <c r="N50" s="42">
        <f t="shared" si="7"/>
        <v>38</v>
      </c>
    </row>
    <row r="51" spans="1:14" ht="12.75">
      <c r="A51" s="16" t="s">
        <v>46</v>
      </c>
      <c r="B51" s="263">
        <v>54</v>
      </c>
      <c r="C51" s="264">
        <v>31</v>
      </c>
      <c r="D51" s="264">
        <v>55</v>
      </c>
      <c r="E51" s="264">
        <v>28</v>
      </c>
      <c r="F51" s="264">
        <v>18</v>
      </c>
      <c r="G51" s="264">
        <v>27</v>
      </c>
      <c r="H51" s="264">
        <v>56</v>
      </c>
      <c r="I51" s="264">
        <v>44</v>
      </c>
      <c r="J51" s="264">
        <v>74</v>
      </c>
      <c r="K51" s="264">
        <v>17</v>
      </c>
      <c r="L51" s="264">
        <v>31</v>
      </c>
      <c r="M51" s="269">
        <v>45</v>
      </c>
      <c r="N51" s="42">
        <f t="shared" si="7"/>
        <v>480</v>
      </c>
    </row>
    <row r="52" spans="1:14" ht="12.75">
      <c r="A52" s="16" t="s">
        <v>47</v>
      </c>
      <c r="B52" s="263">
        <v>36</v>
      </c>
      <c r="C52" s="264">
        <v>38</v>
      </c>
      <c r="D52" s="264">
        <v>80</v>
      </c>
      <c r="E52" s="264">
        <v>52</v>
      </c>
      <c r="F52" s="264">
        <v>58</v>
      </c>
      <c r="G52" s="264">
        <v>33</v>
      </c>
      <c r="H52" s="264">
        <v>117</v>
      </c>
      <c r="I52" s="264">
        <v>135</v>
      </c>
      <c r="J52" s="264">
        <v>25</v>
      </c>
      <c r="K52" s="264">
        <v>50</v>
      </c>
      <c r="L52" s="264">
        <v>72</v>
      </c>
      <c r="M52" s="269">
        <v>131</v>
      </c>
      <c r="N52" s="42">
        <f t="shared" si="7"/>
        <v>827</v>
      </c>
    </row>
    <row r="53" spans="1:14" ht="12.75">
      <c r="A53" s="16" t="s">
        <v>48</v>
      </c>
      <c r="B53" s="263">
        <v>49</v>
      </c>
      <c r="C53" s="264">
        <v>53</v>
      </c>
      <c r="D53" s="264">
        <v>53</v>
      </c>
      <c r="E53" s="264">
        <v>36</v>
      </c>
      <c r="F53" s="264">
        <v>38</v>
      </c>
      <c r="G53" s="264">
        <v>46</v>
      </c>
      <c r="H53" s="264">
        <v>64</v>
      </c>
      <c r="I53" s="264">
        <v>81</v>
      </c>
      <c r="J53" s="264">
        <v>22</v>
      </c>
      <c r="K53" s="264">
        <v>34</v>
      </c>
      <c r="L53" s="264">
        <v>27</v>
      </c>
      <c r="M53" s="269">
        <v>49</v>
      </c>
      <c r="N53" s="42">
        <f t="shared" si="7"/>
        <v>552</v>
      </c>
    </row>
    <row r="54" spans="1:14" ht="12.75">
      <c r="A54" s="16" t="s">
        <v>49</v>
      </c>
      <c r="B54" s="263">
        <v>64</v>
      </c>
      <c r="C54" s="264">
        <v>46</v>
      </c>
      <c r="D54" s="264">
        <v>30</v>
      </c>
      <c r="E54" s="264">
        <v>26</v>
      </c>
      <c r="F54" s="264">
        <v>28</v>
      </c>
      <c r="G54" s="264">
        <v>15</v>
      </c>
      <c r="H54" s="264">
        <v>29</v>
      </c>
      <c r="I54" s="264">
        <v>56</v>
      </c>
      <c r="J54" s="264">
        <v>5</v>
      </c>
      <c r="K54" s="264">
        <v>15</v>
      </c>
      <c r="L54" s="264">
        <v>18</v>
      </c>
      <c r="M54" s="269">
        <v>27</v>
      </c>
      <c r="N54" s="42">
        <f t="shared" si="7"/>
        <v>359</v>
      </c>
    </row>
    <row r="55" spans="1:14" ht="12.75">
      <c r="A55" s="16" t="s">
        <v>50</v>
      </c>
      <c r="B55" s="263">
        <v>12</v>
      </c>
      <c r="C55" s="264">
        <v>4</v>
      </c>
      <c r="D55" s="264">
        <v>3</v>
      </c>
      <c r="E55" s="264">
        <v>9</v>
      </c>
      <c r="F55" s="264">
        <v>5</v>
      </c>
      <c r="G55" s="264">
        <v>17</v>
      </c>
      <c r="H55" s="264">
        <v>2</v>
      </c>
      <c r="I55" s="264">
        <v>1</v>
      </c>
      <c r="J55" s="264">
        <v>6</v>
      </c>
      <c r="K55" s="264">
        <v>5</v>
      </c>
      <c r="L55" s="264">
        <v>10</v>
      </c>
      <c r="M55" s="269">
        <v>5</v>
      </c>
      <c r="N55" s="42">
        <f t="shared" si="7"/>
        <v>79</v>
      </c>
    </row>
    <row r="56" spans="1:14" ht="12.75">
      <c r="A56" s="16" t="s">
        <v>51</v>
      </c>
      <c r="B56" s="263">
        <v>17</v>
      </c>
      <c r="C56" s="264">
        <v>10</v>
      </c>
      <c r="D56" s="264">
        <v>15</v>
      </c>
      <c r="E56" s="264">
        <v>19</v>
      </c>
      <c r="F56" s="264">
        <v>9</v>
      </c>
      <c r="G56" s="264">
        <v>13</v>
      </c>
      <c r="H56" s="264">
        <v>6</v>
      </c>
      <c r="I56" s="264"/>
      <c r="J56" s="264">
        <v>21</v>
      </c>
      <c r="K56" s="264">
        <v>11</v>
      </c>
      <c r="L56" s="264">
        <v>7</v>
      </c>
      <c r="M56" s="269">
        <v>16</v>
      </c>
      <c r="N56" s="42">
        <f t="shared" si="7"/>
        <v>144</v>
      </c>
    </row>
    <row r="57" spans="1:14" ht="12.75">
      <c r="A57" s="16" t="s">
        <v>52</v>
      </c>
      <c r="B57" s="263">
        <v>40</v>
      </c>
      <c r="C57" s="264">
        <v>45</v>
      </c>
      <c r="D57" s="264">
        <v>28</v>
      </c>
      <c r="E57" s="264">
        <v>29</v>
      </c>
      <c r="F57" s="264">
        <v>22</v>
      </c>
      <c r="G57" s="264">
        <v>10</v>
      </c>
      <c r="H57" s="264">
        <v>23</v>
      </c>
      <c r="I57" s="264">
        <v>24</v>
      </c>
      <c r="J57" s="264">
        <v>6</v>
      </c>
      <c r="K57" s="264">
        <v>23</v>
      </c>
      <c r="L57" s="264">
        <v>19</v>
      </c>
      <c r="M57" s="269">
        <v>22</v>
      </c>
      <c r="N57" s="42">
        <f t="shared" si="7"/>
        <v>291</v>
      </c>
    </row>
    <row r="58" spans="1:14" ht="12.75">
      <c r="A58" s="16" t="s">
        <v>31</v>
      </c>
      <c r="B58" s="263">
        <v>18</v>
      </c>
      <c r="C58" s="264">
        <v>14</v>
      </c>
      <c r="D58" s="264">
        <v>22</v>
      </c>
      <c r="E58" s="264">
        <v>9</v>
      </c>
      <c r="F58" s="264">
        <v>3</v>
      </c>
      <c r="G58" s="264">
        <v>9</v>
      </c>
      <c r="H58" s="264">
        <v>8</v>
      </c>
      <c r="I58" s="264">
        <v>11</v>
      </c>
      <c r="J58" s="264"/>
      <c r="K58" s="264">
        <v>8</v>
      </c>
      <c r="L58" s="264">
        <v>6</v>
      </c>
      <c r="M58" s="269">
        <v>16</v>
      </c>
      <c r="N58" s="42">
        <f t="shared" si="7"/>
        <v>124</v>
      </c>
    </row>
    <row r="59" spans="1:14" ht="12.75">
      <c r="A59" s="16"/>
      <c r="B59" s="263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9"/>
      <c r="N59" s="42"/>
    </row>
    <row r="60" spans="1:14" s="276" customFormat="1" ht="12.75">
      <c r="A60" s="287" t="s">
        <v>53</v>
      </c>
      <c r="B60" s="266">
        <f aca="true" t="shared" si="8" ref="B60:M60">SUM(B62:B67)</f>
        <v>67</v>
      </c>
      <c r="C60" s="262">
        <f t="shared" si="8"/>
        <v>42</v>
      </c>
      <c r="D60" s="262">
        <f t="shared" si="8"/>
        <v>68</v>
      </c>
      <c r="E60" s="262">
        <f t="shared" si="8"/>
        <v>61</v>
      </c>
      <c r="F60" s="262">
        <f t="shared" si="8"/>
        <v>44</v>
      </c>
      <c r="G60" s="262">
        <f t="shared" si="8"/>
        <v>59</v>
      </c>
      <c r="H60" s="262">
        <f t="shared" si="8"/>
        <v>62</v>
      </c>
      <c r="I60" s="262">
        <f t="shared" si="8"/>
        <v>72</v>
      </c>
      <c r="J60" s="262">
        <f t="shared" si="8"/>
        <v>68</v>
      </c>
      <c r="K60" s="262">
        <f t="shared" si="8"/>
        <v>46</v>
      </c>
      <c r="L60" s="262">
        <f t="shared" si="8"/>
        <v>48</v>
      </c>
      <c r="M60" s="270">
        <f t="shared" si="8"/>
        <v>114</v>
      </c>
      <c r="N60" s="166">
        <f>SUM(N62:N67)</f>
        <v>751</v>
      </c>
    </row>
    <row r="61" spans="1:14" ht="12.75">
      <c r="A61" s="177"/>
      <c r="B61" s="263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9"/>
      <c r="N61" s="42"/>
    </row>
    <row r="62" spans="1:14" ht="12.75">
      <c r="A62" s="16" t="s">
        <v>54</v>
      </c>
      <c r="B62" s="263">
        <v>36</v>
      </c>
      <c r="C62" s="264">
        <v>14</v>
      </c>
      <c r="D62" s="264">
        <v>30</v>
      </c>
      <c r="E62" s="264">
        <v>39</v>
      </c>
      <c r="F62" s="264">
        <v>18</v>
      </c>
      <c r="G62" s="264">
        <v>25</v>
      </c>
      <c r="H62" s="264">
        <v>16</v>
      </c>
      <c r="I62" s="264">
        <v>18</v>
      </c>
      <c r="J62" s="264">
        <v>42</v>
      </c>
      <c r="K62" s="264">
        <v>9</v>
      </c>
      <c r="L62" s="264">
        <v>25</v>
      </c>
      <c r="M62" s="269">
        <v>62</v>
      </c>
      <c r="N62" s="42">
        <f>SUM(B62:M62)</f>
        <v>334</v>
      </c>
    </row>
    <row r="63" spans="1:14" ht="12.75">
      <c r="A63" s="16" t="s">
        <v>55</v>
      </c>
      <c r="B63" s="263">
        <v>5</v>
      </c>
      <c r="C63" s="264">
        <v>6</v>
      </c>
      <c r="D63" s="264">
        <v>5</v>
      </c>
      <c r="E63" s="264">
        <v>1</v>
      </c>
      <c r="F63" s="264">
        <v>2</v>
      </c>
      <c r="G63" s="264">
        <v>2</v>
      </c>
      <c r="H63" s="264">
        <v>7</v>
      </c>
      <c r="I63" s="264">
        <v>5</v>
      </c>
      <c r="J63" s="264">
        <v>1</v>
      </c>
      <c r="K63" s="264">
        <v>1</v>
      </c>
      <c r="L63" s="264">
        <v>1</v>
      </c>
      <c r="M63" s="269">
        <v>4</v>
      </c>
      <c r="N63" s="42">
        <f aca="true" t="shared" si="9" ref="N63:N71">SUM(B63:M63)</f>
        <v>40</v>
      </c>
    </row>
    <row r="64" spans="1:14" ht="12.75">
      <c r="A64" s="16" t="s">
        <v>56</v>
      </c>
      <c r="B64" s="263">
        <v>8</v>
      </c>
      <c r="C64" s="264">
        <v>6</v>
      </c>
      <c r="D64" s="264">
        <v>12</v>
      </c>
      <c r="E64" s="264">
        <v>11</v>
      </c>
      <c r="F64" s="264">
        <v>10</v>
      </c>
      <c r="G64" s="264">
        <v>11</v>
      </c>
      <c r="H64" s="264">
        <v>21</v>
      </c>
      <c r="I64" s="264">
        <v>23</v>
      </c>
      <c r="J64" s="264">
        <v>13</v>
      </c>
      <c r="K64" s="264">
        <v>14</v>
      </c>
      <c r="L64" s="264">
        <v>3</v>
      </c>
      <c r="M64" s="269">
        <v>14</v>
      </c>
      <c r="N64" s="42">
        <f t="shared" si="9"/>
        <v>146</v>
      </c>
    </row>
    <row r="65" spans="1:14" ht="12.75">
      <c r="A65" s="16" t="s">
        <v>57</v>
      </c>
      <c r="B65" s="263">
        <v>14</v>
      </c>
      <c r="C65" s="264">
        <v>9</v>
      </c>
      <c r="D65" s="264">
        <v>12</v>
      </c>
      <c r="E65" s="264">
        <v>6</v>
      </c>
      <c r="F65" s="264">
        <v>9</v>
      </c>
      <c r="G65" s="264">
        <v>6</v>
      </c>
      <c r="H65" s="264">
        <v>5</v>
      </c>
      <c r="I65" s="264">
        <v>17</v>
      </c>
      <c r="J65" s="264">
        <v>7</v>
      </c>
      <c r="K65" s="264">
        <v>14</v>
      </c>
      <c r="L65" s="264">
        <v>7</v>
      </c>
      <c r="M65" s="269">
        <v>16</v>
      </c>
      <c r="N65" s="42">
        <f t="shared" si="9"/>
        <v>122</v>
      </c>
    </row>
    <row r="66" spans="1:14" ht="12.75">
      <c r="A66" s="16" t="s">
        <v>58</v>
      </c>
      <c r="B66" s="263">
        <v>2</v>
      </c>
      <c r="C66" s="264"/>
      <c r="D66" s="264">
        <v>6</v>
      </c>
      <c r="E66" s="264">
        <v>4</v>
      </c>
      <c r="F66" s="264"/>
      <c r="G66" s="264">
        <v>2</v>
      </c>
      <c r="H66" s="264"/>
      <c r="I66" s="264"/>
      <c r="J66" s="264">
        <v>2</v>
      </c>
      <c r="K66" s="264"/>
      <c r="L66" s="264">
        <v>3</v>
      </c>
      <c r="M66" s="269">
        <v>7</v>
      </c>
      <c r="N66" s="42">
        <f t="shared" si="9"/>
        <v>26</v>
      </c>
    </row>
    <row r="67" spans="1:14" ht="12.75">
      <c r="A67" s="16" t="s">
        <v>31</v>
      </c>
      <c r="B67" s="263">
        <v>2</v>
      </c>
      <c r="C67" s="264">
        <v>7</v>
      </c>
      <c r="D67" s="264">
        <v>3</v>
      </c>
      <c r="E67" s="264"/>
      <c r="F67" s="264">
        <v>5</v>
      </c>
      <c r="G67" s="264">
        <v>13</v>
      </c>
      <c r="H67" s="264">
        <v>13</v>
      </c>
      <c r="I67" s="264">
        <v>9</v>
      </c>
      <c r="J67" s="264">
        <v>3</v>
      </c>
      <c r="K67" s="264">
        <v>8</v>
      </c>
      <c r="L67" s="264">
        <v>9</v>
      </c>
      <c r="M67" s="269">
        <v>11</v>
      </c>
      <c r="N67" s="42">
        <f t="shared" si="9"/>
        <v>83</v>
      </c>
    </row>
    <row r="68" spans="1:14" ht="12.75">
      <c r="A68" s="16"/>
      <c r="B68" s="263"/>
      <c r="C68" s="264"/>
      <c r="D68" s="264"/>
      <c r="E68" s="264"/>
      <c r="F68" s="264"/>
      <c r="G68" s="264"/>
      <c r="H68" s="264"/>
      <c r="I68" s="264"/>
      <c r="J68" s="264" t="s">
        <v>62</v>
      </c>
      <c r="K68" s="264"/>
      <c r="L68" s="264"/>
      <c r="M68" s="269"/>
      <c r="N68" s="166"/>
    </row>
    <row r="69" spans="1:14" s="276" customFormat="1" ht="12.75">
      <c r="A69" s="287" t="s">
        <v>457</v>
      </c>
      <c r="B69" s="266">
        <v>0</v>
      </c>
      <c r="C69" s="262">
        <v>2</v>
      </c>
      <c r="D69" s="262">
        <v>2</v>
      </c>
      <c r="E69" s="262"/>
      <c r="F69" s="262"/>
      <c r="G69" s="262"/>
      <c r="H69" s="262">
        <v>1</v>
      </c>
      <c r="I69" s="262"/>
      <c r="J69" s="262"/>
      <c r="K69" s="262"/>
      <c r="L69" s="262"/>
      <c r="M69" s="270">
        <v>1</v>
      </c>
      <c r="N69" s="166">
        <f t="shared" si="9"/>
        <v>6</v>
      </c>
    </row>
    <row r="70" spans="1:14" ht="12.75">
      <c r="A70" s="16"/>
      <c r="B70" s="263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9"/>
      <c r="N70" s="72"/>
    </row>
    <row r="71" spans="1:14" s="276" customFormat="1" ht="12.75">
      <c r="A71" s="287" t="s">
        <v>59</v>
      </c>
      <c r="B71" s="266">
        <v>27</v>
      </c>
      <c r="C71" s="262">
        <v>17</v>
      </c>
      <c r="D71" s="262">
        <v>27</v>
      </c>
      <c r="E71" s="262">
        <v>14</v>
      </c>
      <c r="F71" s="262">
        <v>26</v>
      </c>
      <c r="G71" s="262">
        <v>22</v>
      </c>
      <c r="H71" s="262">
        <v>16</v>
      </c>
      <c r="I71" s="262">
        <f>22+7</f>
        <v>29</v>
      </c>
      <c r="J71" s="262">
        <v>20</v>
      </c>
      <c r="K71" s="262">
        <v>22</v>
      </c>
      <c r="L71" s="262">
        <v>31</v>
      </c>
      <c r="M71" s="270">
        <v>23</v>
      </c>
      <c r="N71" s="166">
        <f t="shared" si="9"/>
        <v>274</v>
      </c>
    </row>
    <row r="72" spans="1:14" ht="13.5" thickBot="1">
      <c r="A72" s="13"/>
      <c r="B72" s="158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60"/>
      <c r="N72" s="52"/>
    </row>
    <row r="73" spans="2:13" ht="12.7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</row>
  </sheetData>
  <printOptions horizontalCentered="1" verticalCentered="1"/>
  <pageMargins left="0.5905511811023623" right="0.5905511811023623" top="0.3937007874015748" bottom="0.5905511811023623" header="0.5118110236220472" footer="0.5511811023622047"/>
  <pageSetup fitToHeight="1" fitToWidth="1" horizontalDpi="180" verticalDpi="180" orientation="portrait" scale="79" r:id="rId1"/>
  <headerFooter alignWithMargins="0">
    <oddFooter>&amp;CAnuario Estadístico 2000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C1">
      <selection activeCell="C42" sqref="C42"/>
    </sheetView>
  </sheetViews>
  <sheetFormatPr defaultColWidth="9.140625" defaultRowHeight="12.75"/>
  <cols>
    <col min="1" max="1" width="20.421875" style="0" customWidth="1"/>
    <col min="2" max="16384" width="11.421875" style="0" customWidth="1"/>
  </cols>
  <sheetData>
    <row r="1" spans="1:8" ht="12.75">
      <c r="A1" s="1" t="s">
        <v>271</v>
      </c>
      <c r="B1" s="1"/>
      <c r="C1" s="1"/>
      <c r="D1" s="1"/>
      <c r="E1" s="2"/>
      <c r="F1" s="2"/>
      <c r="G1" s="2"/>
      <c r="H1" s="2"/>
    </row>
    <row r="2" spans="1:8" ht="12.75">
      <c r="A2" s="1" t="s">
        <v>1</v>
      </c>
      <c r="B2" s="1"/>
      <c r="C2" s="1"/>
      <c r="D2" s="1"/>
      <c r="E2" s="2"/>
      <c r="F2" s="2"/>
      <c r="G2" s="2"/>
      <c r="H2" s="2"/>
    </row>
    <row r="3" spans="1:8" ht="12.75">
      <c r="A3" s="1" t="s">
        <v>470</v>
      </c>
      <c r="B3" s="1"/>
      <c r="C3" s="1"/>
      <c r="D3" s="1"/>
      <c r="E3" s="2"/>
      <c r="F3" s="2"/>
      <c r="G3" s="2"/>
      <c r="H3" s="2"/>
    </row>
    <row r="4" spans="1:8" ht="13.5" thickBot="1">
      <c r="A4" s="1"/>
      <c r="B4" s="1"/>
      <c r="C4" s="1"/>
      <c r="D4" s="1"/>
      <c r="E4" s="2"/>
      <c r="F4" s="2"/>
      <c r="G4" s="2"/>
      <c r="H4" s="2"/>
    </row>
    <row r="5" spans="1:8" ht="12.75">
      <c r="A5" s="3"/>
      <c r="B5" s="19"/>
      <c r="C5" s="4"/>
      <c r="D5" s="20"/>
      <c r="E5" s="19" t="s">
        <v>97</v>
      </c>
      <c r="F5" s="20" t="s">
        <v>97</v>
      </c>
      <c r="G5" s="19" t="s">
        <v>97</v>
      </c>
      <c r="H5" s="20" t="s">
        <v>97</v>
      </c>
    </row>
    <row r="6" spans="1:8" ht="12.75">
      <c r="A6" s="7" t="s">
        <v>3</v>
      </c>
      <c r="B6" s="21">
        <v>1998</v>
      </c>
      <c r="C6" s="8">
        <v>1999</v>
      </c>
      <c r="D6" s="190">
        <v>2000</v>
      </c>
      <c r="E6" s="22" t="s">
        <v>98</v>
      </c>
      <c r="F6" s="23" t="s">
        <v>99</v>
      </c>
      <c r="G6" s="22" t="s">
        <v>98</v>
      </c>
      <c r="H6" s="23" t="s">
        <v>99</v>
      </c>
    </row>
    <row r="7" spans="1:8" ht="13.5" thickBot="1">
      <c r="A7" s="9"/>
      <c r="B7" s="16"/>
      <c r="C7" s="11"/>
      <c r="D7" s="179"/>
      <c r="E7" s="22" t="s">
        <v>299</v>
      </c>
      <c r="F7" s="23"/>
      <c r="G7" s="24" t="s">
        <v>376</v>
      </c>
      <c r="H7" s="25"/>
    </row>
    <row r="8" spans="1:8" ht="12.75">
      <c r="A8" s="15" t="s">
        <v>17</v>
      </c>
      <c r="B8" s="48">
        <f>+B10+B16+B24+B32+B43+B55+B57+B59</f>
        <v>942853</v>
      </c>
      <c r="C8" s="73">
        <f>+C10+C16+C24+C32+C43+C55+C57+C59</f>
        <v>1031585</v>
      </c>
      <c r="D8" s="268">
        <f>SUM(D10+D16+D24+D32+D43+D55+D57+D59)</f>
        <v>1088075</v>
      </c>
      <c r="E8" s="73">
        <f>C8-B8</f>
        <v>88732</v>
      </c>
      <c r="F8" s="49">
        <f>+E8/B8*100</f>
        <v>9.411011048381878</v>
      </c>
      <c r="G8" s="73">
        <f>+D8-C8</f>
        <v>56490</v>
      </c>
      <c r="H8" s="49">
        <f>+G8/C8*100</f>
        <v>5.476039298749012</v>
      </c>
    </row>
    <row r="9" spans="1:8" ht="12.75">
      <c r="A9" s="16"/>
      <c r="B9" s="41"/>
      <c r="C9" s="36"/>
      <c r="D9" s="269" t="s">
        <v>62</v>
      </c>
      <c r="E9" s="36" t="s">
        <v>62</v>
      </c>
      <c r="F9" s="45"/>
      <c r="G9" s="36"/>
      <c r="H9" s="45" t="s">
        <v>62</v>
      </c>
    </row>
    <row r="10" spans="1:8" ht="12.75">
      <c r="A10" s="177" t="s">
        <v>454</v>
      </c>
      <c r="B10" s="50">
        <f>SUM(B12:B14)</f>
        <v>419648</v>
      </c>
      <c r="C10" s="38">
        <f>SUM(C12:C14)</f>
        <v>469996</v>
      </c>
      <c r="D10" s="270">
        <f>SUM(D12:D14)</f>
        <v>515853</v>
      </c>
      <c r="E10" s="165">
        <f>C10-B10</f>
        <v>50348</v>
      </c>
      <c r="F10" s="139">
        <f>+E10/B10*100</f>
        <v>11.997674241268873</v>
      </c>
      <c r="G10" s="38">
        <f>D10-C10</f>
        <v>45857</v>
      </c>
      <c r="H10" s="51">
        <f>+G10/C10*100</f>
        <v>9.756891548013174</v>
      </c>
    </row>
    <row r="11" spans="1:8" ht="12.75">
      <c r="A11" s="177"/>
      <c r="B11" s="41"/>
      <c r="C11" s="36"/>
      <c r="D11" s="269"/>
      <c r="E11" s="186" t="s">
        <v>62</v>
      </c>
      <c r="F11" s="139" t="s">
        <v>62</v>
      </c>
      <c r="G11" s="36"/>
      <c r="H11" s="45"/>
    </row>
    <row r="12" spans="1:8" ht="12.75">
      <c r="A12" s="16" t="s">
        <v>18</v>
      </c>
      <c r="B12" s="178">
        <v>42097</v>
      </c>
      <c r="C12" s="36">
        <v>45565</v>
      </c>
      <c r="D12" s="269">
        <v>52696</v>
      </c>
      <c r="E12" s="186">
        <f>C12-B12</f>
        <v>3468</v>
      </c>
      <c r="F12" s="254">
        <f>+E12/B12*100</f>
        <v>8.238116730408343</v>
      </c>
      <c r="G12" s="36">
        <f>D12-C12</f>
        <v>7131</v>
      </c>
      <c r="H12" s="45">
        <f>+G12/C12*100</f>
        <v>15.650170086689345</v>
      </c>
    </row>
    <row r="13" spans="1:8" ht="12.75">
      <c r="A13" s="16" t="s">
        <v>19</v>
      </c>
      <c r="B13" s="178">
        <v>347442</v>
      </c>
      <c r="C13" s="36">
        <v>392556</v>
      </c>
      <c r="D13" s="269">
        <v>429725</v>
      </c>
      <c r="E13" s="186">
        <f>C13-B13</f>
        <v>45114</v>
      </c>
      <c r="F13" s="254">
        <f>+E13/B13*100</f>
        <v>12.984613259191462</v>
      </c>
      <c r="G13" s="36">
        <f>D13-C13</f>
        <v>37169</v>
      </c>
      <c r="H13" s="45">
        <f>+G13/C13*100</f>
        <v>9.468458003444095</v>
      </c>
    </row>
    <row r="14" spans="1:8" ht="12.75">
      <c r="A14" s="16" t="s">
        <v>20</v>
      </c>
      <c r="B14" s="178">
        <v>30109</v>
      </c>
      <c r="C14" s="36">
        <v>31875</v>
      </c>
      <c r="D14" s="269">
        <v>33432</v>
      </c>
      <c r="E14" s="186">
        <f>C14-B14</f>
        <v>1766</v>
      </c>
      <c r="F14" s="254">
        <f>+E14/B14*100</f>
        <v>5.8653558736590385</v>
      </c>
      <c r="G14" s="36">
        <f>D14-C14</f>
        <v>1557</v>
      </c>
      <c r="H14" s="45">
        <f>+G14/C14*100</f>
        <v>4.884705882352941</v>
      </c>
    </row>
    <row r="15" spans="1:8" ht="12.75">
      <c r="A15" s="16"/>
      <c r="B15" s="41"/>
      <c r="C15" s="36"/>
      <c r="D15" s="269"/>
      <c r="E15" s="267" t="s">
        <v>62</v>
      </c>
      <c r="F15" s="141" t="s">
        <v>62</v>
      </c>
      <c r="G15" s="36"/>
      <c r="H15" s="45" t="s">
        <v>62</v>
      </c>
    </row>
    <row r="16" spans="1:8" ht="12.75">
      <c r="A16" s="177" t="s">
        <v>455</v>
      </c>
      <c r="B16" s="50">
        <f>SUM(B18:B22)</f>
        <v>293810</v>
      </c>
      <c r="C16" s="38">
        <f>SUM(C18:C22)</f>
        <v>310661</v>
      </c>
      <c r="D16" s="270">
        <f>SUM(D18:D22)</f>
        <v>286466</v>
      </c>
      <c r="E16" s="165">
        <f>C16-B16</f>
        <v>16851</v>
      </c>
      <c r="F16" s="139">
        <f>+E16/B16*100</f>
        <v>5.735339164766345</v>
      </c>
      <c r="G16" s="38">
        <f>D16-C16</f>
        <v>-24195</v>
      </c>
      <c r="H16" s="51">
        <f>+G16/C16*100</f>
        <v>-7.788232188784559</v>
      </c>
    </row>
    <row r="17" spans="1:8" ht="12.75">
      <c r="A17" s="177"/>
      <c r="B17" s="41"/>
      <c r="C17" s="36"/>
      <c r="D17" s="269"/>
      <c r="E17" s="267" t="s">
        <v>62</v>
      </c>
      <c r="F17" s="141" t="s">
        <v>62</v>
      </c>
      <c r="G17" s="36"/>
      <c r="H17" s="45" t="s">
        <v>62</v>
      </c>
    </row>
    <row r="18" spans="1:8" ht="12.75">
      <c r="A18" s="16" t="s">
        <v>21</v>
      </c>
      <c r="B18" s="178">
        <v>30982</v>
      </c>
      <c r="C18" s="36">
        <v>33677</v>
      </c>
      <c r="D18" s="269">
        <v>33191</v>
      </c>
      <c r="E18" s="186">
        <f>C18-B18</f>
        <v>2695</v>
      </c>
      <c r="F18" s="254">
        <f>+E18/B18*100</f>
        <v>8.698599186624492</v>
      </c>
      <c r="G18" s="36">
        <f>D18-C18</f>
        <v>-486</v>
      </c>
      <c r="H18" s="45">
        <f>+G18/C18*100</f>
        <v>-1.443121418178579</v>
      </c>
    </row>
    <row r="19" spans="1:8" ht="12.75">
      <c r="A19" s="16" t="s">
        <v>22</v>
      </c>
      <c r="B19" s="178">
        <v>24741</v>
      </c>
      <c r="C19" s="36">
        <v>28572</v>
      </c>
      <c r="D19" s="269">
        <v>31149</v>
      </c>
      <c r="E19" s="186">
        <f>C19-B19</f>
        <v>3831</v>
      </c>
      <c r="F19" s="254">
        <f>+E19/B19*100</f>
        <v>15.484418576452045</v>
      </c>
      <c r="G19" s="36">
        <f>D19-C19</f>
        <v>2577</v>
      </c>
      <c r="H19" s="45">
        <f>+G19/C19*100</f>
        <v>9.019319613607728</v>
      </c>
    </row>
    <row r="20" spans="1:8" ht="12.75">
      <c r="A20" s="16" t="s">
        <v>23</v>
      </c>
      <c r="B20" s="178">
        <v>19380</v>
      </c>
      <c r="C20" s="36">
        <v>26400</v>
      </c>
      <c r="D20" s="269">
        <v>24338</v>
      </c>
      <c r="E20" s="186">
        <f>C20-B20</f>
        <v>7020</v>
      </c>
      <c r="F20" s="254">
        <f>+E20/B20*100</f>
        <v>36.22291021671827</v>
      </c>
      <c r="G20" s="36">
        <f>D20-C20</f>
        <v>-2062</v>
      </c>
      <c r="H20" s="45">
        <f>+G20/C20*100</f>
        <v>-7.8106060606060606</v>
      </c>
    </row>
    <row r="21" spans="1:8" ht="12.75">
      <c r="A21" s="16" t="s">
        <v>24</v>
      </c>
      <c r="B21" s="178">
        <v>170059</v>
      </c>
      <c r="C21" s="36">
        <v>168447</v>
      </c>
      <c r="D21" s="269">
        <v>143142</v>
      </c>
      <c r="E21" s="186">
        <f>C21-B21</f>
        <v>-1612</v>
      </c>
      <c r="F21" s="254">
        <f>+E21/B21*100</f>
        <v>-0.9479063148671931</v>
      </c>
      <c r="G21" s="36">
        <f>D21-C21</f>
        <v>-25305</v>
      </c>
      <c r="H21" s="45">
        <f>+G21/C21*100</f>
        <v>-15.022529341573316</v>
      </c>
    </row>
    <row r="22" spans="1:8" ht="12.75">
      <c r="A22" s="16" t="s">
        <v>25</v>
      </c>
      <c r="B22" s="178">
        <v>48648</v>
      </c>
      <c r="C22" s="36">
        <v>53565</v>
      </c>
      <c r="D22" s="269">
        <v>54646</v>
      </c>
      <c r="E22" s="186">
        <f>C22-B22</f>
        <v>4917</v>
      </c>
      <c r="F22" s="254">
        <f>+E22/B22*100</f>
        <v>10.107301430685743</v>
      </c>
      <c r="G22" s="36">
        <f>D22-C22</f>
        <v>1081</v>
      </c>
      <c r="H22" s="45">
        <f>+G22/C22*100</f>
        <v>2.018108839727434</v>
      </c>
    </row>
    <row r="23" spans="1:8" ht="12.75">
      <c r="A23" s="16"/>
      <c r="B23" s="41"/>
      <c r="C23" s="36"/>
      <c r="D23" s="269"/>
      <c r="E23" s="267" t="s">
        <v>62</v>
      </c>
      <c r="F23" s="141" t="s">
        <v>62</v>
      </c>
      <c r="G23" s="36"/>
      <c r="H23" s="45" t="s">
        <v>62</v>
      </c>
    </row>
    <row r="24" spans="1:8" ht="12.75">
      <c r="A24" s="177" t="s">
        <v>26</v>
      </c>
      <c r="B24" s="50">
        <f>SUM(B26:B30)</f>
        <v>8910</v>
      </c>
      <c r="C24" s="38">
        <f>SUM(C26:C30)</f>
        <v>9327</v>
      </c>
      <c r="D24" s="270">
        <f>SUM(D26:D30)</f>
        <v>9450</v>
      </c>
      <c r="E24" s="165">
        <f>C24-B24</f>
        <v>417</v>
      </c>
      <c r="F24" s="139">
        <f>+E24/B24*100</f>
        <v>4.68013468013468</v>
      </c>
      <c r="G24" s="38">
        <f>D24-C24</f>
        <v>123</v>
      </c>
      <c r="H24" s="51">
        <f>+G24/C24*100</f>
        <v>1.3187520102926986</v>
      </c>
    </row>
    <row r="25" spans="1:8" ht="12.75">
      <c r="A25" s="177"/>
      <c r="B25" s="41"/>
      <c r="C25" s="36"/>
      <c r="D25" s="269"/>
      <c r="E25" s="267" t="s">
        <v>62</v>
      </c>
      <c r="F25" s="141" t="s">
        <v>62</v>
      </c>
      <c r="G25" s="36"/>
      <c r="H25" s="45" t="s">
        <v>62</v>
      </c>
    </row>
    <row r="26" spans="1:8" ht="12.75">
      <c r="A26" s="16" t="s">
        <v>27</v>
      </c>
      <c r="B26" s="41">
        <v>3411</v>
      </c>
      <c r="C26" s="36">
        <v>3585</v>
      </c>
      <c r="D26" s="269">
        <v>3570</v>
      </c>
      <c r="E26" s="186">
        <f>C26-B26</f>
        <v>174</v>
      </c>
      <c r="F26" s="254">
        <f>+E26/B26*100</f>
        <v>5.101143359718558</v>
      </c>
      <c r="G26" s="36">
        <f>D26-C26</f>
        <v>-15</v>
      </c>
      <c r="H26" s="45">
        <f>+G26/C26*100</f>
        <v>-0.41841004184100417</v>
      </c>
    </row>
    <row r="27" spans="1:8" ht="12.75">
      <c r="A27" s="16" t="s">
        <v>28</v>
      </c>
      <c r="B27" s="41">
        <v>3914</v>
      </c>
      <c r="C27" s="36">
        <v>3921</v>
      </c>
      <c r="D27" s="269">
        <v>3906</v>
      </c>
      <c r="E27" s="186">
        <f>C27-B27</f>
        <v>7</v>
      </c>
      <c r="F27" s="254">
        <f>+E27/B27*100</f>
        <v>0.17884517118037813</v>
      </c>
      <c r="G27" s="36">
        <f>D27-C27</f>
        <v>-15</v>
      </c>
      <c r="H27" s="45">
        <f>+G27/C27*100</f>
        <v>-0.3825554705432288</v>
      </c>
    </row>
    <row r="28" spans="1:8" ht="12.75">
      <c r="A28" s="16" t="s">
        <v>29</v>
      </c>
      <c r="B28" s="41">
        <v>625</v>
      </c>
      <c r="C28" s="36">
        <v>785</v>
      </c>
      <c r="D28" s="269">
        <v>802</v>
      </c>
      <c r="E28" s="186">
        <f>C28-B28</f>
        <v>160</v>
      </c>
      <c r="F28" s="254">
        <f>+E28/B28*100</f>
        <v>25.6</v>
      </c>
      <c r="G28" s="36">
        <f>D28-C28</f>
        <v>17</v>
      </c>
      <c r="H28" s="45">
        <f>+G28/C28*100</f>
        <v>2.1656050955414012</v>
      </c>
    </row>
    <row r="29" spans="1:8" ht="12.75">
      <c r="A29" s="16" t="s">
        <v>30</v>
      </c>
      <c r="B29" s="41">
        <v>381</v>
      </c>
      <c r="C29" s="36">
        <v>445</v>
      </c>
      <c r="D29" s="269">
        <v>456</v>
      </c>
      <c r="E29" s="186">
        <f>C29-B29</f>
        <v>64</v>
      </c>
      <c r="F29" s="254">
        <f>+E29/B29*100</f>
        <v>16.79790026246719</v>
      </c>
      <c r="G29" s="36">
        <f>D29-C29</f>
        <v>11</v>
      </c>
      <c r="H29" s="45">
        <f>+G29/C29*100</f>
        <v>2.4719101123595504</v>
      </c>
    </row>
    <row r="30" spans="1:8" ht="12.75">
      <c r="A30" s="16" t="s">
        <v>31</v>
      </c>
      <c r="B30" s="41">
        <v>579</v>
      </c>
      <c r="C30" s="36">
        <v>591</v>
      </c>
      <c r="D30" s="269">
        <v>716</v>
      </c>
      <c r="E30" s="186">
        <f>C30-B30</f>
        <v>12</v>
      </c>
      <c r="F30" s="254">
        <f>+E30/B30*100</f>
        <v>2.072538860103627</v>
      </c>
      <c r="G30" s="36">
        <f>D30-C30</f>
        <v>125</v>
      </c>
      <c r="H30" s="45">
        <f>+G30/C30*100</f>
        <v>21.150592216582066</v>
      </c>
    </row>
    <row r="31" spans="1:8" ht="12.75">
      <c r="A31" s="16"/>
      <c r="B31" s="41"/>
      <c r="C31" s="36"/>
      <c r="D31" s="269"/>
      <c r="E31" s="267" t="s">
        <v>62</v>
      </c>
      <c r="F31" s="141" t="s">
        <v>62</v>
      </c>
      <c r="G31" s="36"/>
      <c r="H31" s="45" t="s">
        <v>62</v>
      </c>
    </row>
    <row r="32" spans="1:8" ht="12.75">
      <c r="A32" s="177" t="s">
        <v>456</v>
      </c>
      <c r="B32" s="50">
        <f>SUM(B34:B41)</f>
        <v>68851</v>
      </c>
      <c r="C32" s="38">
        <f>SUM(C34:C41)</f>
        <v>73340</v>
      </c>
      <c r="D32" s="270">
        <f>SUM(D34:D41)</f>
        <v>95612</v>
      </c>
      <c r="E32" s="165">
        <f>C32-B32</f>
        <v>4489</v>
      </c>
      <c r="F32" s="139">
        <f>+E32/B32*100</f>
        <v>6.519876254520632</v>
      </c>
      <c r="G32" s="38">
        <f>D32-C32</f>
        <v>22272</v>
      </c>
      <c r="H32" s="51">
        <f>+G32/C32*100</f>
        <v>30.368148350149987</v>
      </c>
    </row>
    <row r="33" spans="1:8" ht="12.75">
      <c r="A33" s="177"/>
      <c r="B33" s="41"/>
      <c r="C33" s="36"/>
      <c r="D33" s="269"/>
      <c r="E33" s="267" t="s">
        <v>62</v>
      </c>
      <c r="F33" s="141" t="s">
        <v>62</v>
      </c>
      <c r="G33" s="36"/>
      <c r="H33" s="45" t="s">
        <v>62</v>
      </c>
    </row>
    <row r="34" spans="1:8" ht="12.75">
      <c r="A34" s="16" t="s">
        <v>32</v>
      </c>
      <c r="B34" s="41">
        <v>10962</v>
      </c>
      <c r="C34" s="36">
        <v>10805</v>
      </c>
      <c r="D34" s="269">
        <v>15823</v>
      </c>
      <c r="E34" s="186">
        <f aca="true" t="shared" si="0" ref="E34:E41">C34-B34</f>
        <v>-157</v>
      </c>
      <c r="F34" s="254">
        <f aca="true" t="shared" si="1" ref="F34:F41">+E34/B34*100</f>
        <v>-1.432220397737639</v>
      </c>
      <c r="G34" s="36">
        <f aca="true" t="shared" si="2" ref="G34:G41">D34-C34</f>
        <v>5018</v>
      </c>
      <c r="H34" s="45">
        <f aca="true" t="shared" si="3" ref="H34:H41">+G34/C34*100</f>
        <v>46.441462285978716</v>
      </c>
    </row>
    <row r="35" spans="1:8" ht="12.75">
      <c r="A35" s="16" t="s">
        <v>33</v>
      </c>
      <c r="B35" s="41">
        <v>5785</v>
      </c>
      <c r="C35" s="36">
        <v>4806</v>
      </c>
      <c r="D35" s="269">
        <v>5560</v>
      </c>
      <c r="E35" s="186">
        <f t="shared" si="0"/>
        <v>-979</v>
      </c>
      <c r="F35" s="254">
        <f t="shared" si="1"/>
        <v>-16.923076923076923</v>
      </c>
      <c r="G35" s="36">
        <f t="shared" si="2"/>
        <v>754</v>
      </c>
      <c r="H35" s="45">
        <f t="shared" si="3"/>
        <v>15.688722430295465</v>
      </c>
    </row>
    <row r="36" spans="1:8" ht="12.75">
      <c r="A36" s="16" t="s">
        <v>34</v>
      </c>
      <c r="B36" s="41">
        <v>6652</v>
      </c>
      <c r="C36" s="36">
        <v>6252</v>
      </c>
      <c r="D36" s="269">
        <v>7624</v>
      </c>
      <c r="E36" s="186">
        <f t="shared" si="0"/>
        <v>-400</v>
      </c>
      <c r="F36" s="254">
        <f t="shared" si="1"/>
        <v>-6.013229104028864</v>
      </c>
      <c r="G36" s="36">
        <f t="shared" si="2"/>
        <v>1372</v>
      </c>
      <c r="H36" s="45">
        <f t="shared" si="3"/>
        <v>21.944977607165708</v>
      </c>
    </row>
    <row r="37" spans="1:8" ht="12.75">
      <c r="A37" s="16" t="s">
        <v>35</v>
      </c>
      <c r="B37" s="41">
        <v>22013</v>
      </c>
      <c r="C37" s="36">
        <v>26704</v>
      </c>
      <c r="D37" s="269">
        <v>40458</v>
      </c>
      <c r="E37" s="186">
        <f t="shared" si="0"/>
        <v>4691</v>
      </c>
      <c r="F37" s="254">
        <f t="shared" si="1"/>
        <v>21.310134920274386</v>
      </c>
      <c r="G37" s="36">
        <f t="shared" si="2"/>
        <v>13754</v>
      </c>
      <c r="H37" s="45">
        <f t="shared" si="3"/>
        <v>51.5053924505692</v>
      </c>
    </row>
    <row r="38" spans="1:8" ht="12.75">
      <c r="A38" s="16" t="s">
        <v>36</v>
      </c>
      <c r="B38" s="41">
        <v>6005</v>
      </c>
      <c r="C38" s="36">
        <v>6749</v>
      </c>
      <c r="D38" s="269">
        <v>5435</v>
      </c>
      <c r="E38" s="186">
        <f t="shared" si="0"/>
        <v>744</v>
      </c>
      <c r="F38" s="254">
        <f t="shared" si="1"/>
        <v>12.389675270607826</v>
      </c>
      <c r="G38" s="36">
        <f t="shared" si="2"/>
        <v>-1314</v>
      </c>
      <c r="H38" s="45">
        <f t="shared" si="3"/>
        <v>-19.4695510445992</v>
      </c>
    </row>
    <row r="39" spans="1:8" ht="12.75">
      <c r="A39" s="16" t="s">
        <v>37</v>
      </c>
      <c r="B39" s="41">
        <v>6619</v>
      </c>
      <c r="C39" s="36">
        <v>6173</v>
      </c>
      <c r="D39" s="269">
        <v>6883</v>
      </c>
      <c r="E39" s="186">
        <f t="shared" si="0"/>
        <v>-446</v>
      </c>
      <c r="F39" s="254">
        <f t="shared" si="1"/>
        <v>-6.738177972503399</v>
      </c>
      <c r="G39" s="36">
        <f t="shared" si="2"/>
        <v>710</v>
      </c>
      <c r="H39" s="45">
        <f t="shared" si="3"/>
        <v>11.50170095577515</v>
      </c>
    </row>
    <row r="40" spans="1:8" ht="12.75">
      <c r="A40" s="16" t="s">
        <v>38</v>
      </c>
      <c r="B40" s="41">
        <v>7496</v>
      </c>
      <c r="C40" s="36">
        <v>8372</v>
      </c>
      <c r="D40" s="269">
        <v>10142</v>
      </c>
      <c r="E40" s="186">
        <f t="shared" si="0"/>
        <v>876</v>
      </c>
      <c r="F40" s="254">
        <f t="shared" si="1"/>
        <v>11.686232657417289</v>
      </c>
      <c r="G40" s="36">
        <f t="shared" si="2"/>
        <v>1770</v>
      </c>
      <c r="H40" s="45">
        <f t="shared" si="3"/>
        <v>21.141901576684184</v>
      </c>
    </row>
    <row r="41" spans="1:8" ht="12.75">
      <c r="A41" s="16" t="s">
        <v>31</v>
      </c>
      <c r="B41" s="41">
        <v>3319</v>
      </c>
      <c r="C41" s="232">
        <v>3479</v>
      </c>
      <c r="D41" s="269">
        <v>3687</v>
      </c>
      <c r="E41" s="186">
        <f t="shared" si="0"/>
        <v>160</v>
      </c>
      <c r="F41" s="254">
        <f t="shared" si="1"/>
        <v>4.820729135281711</v>
      </c>
      <c r="G41" s="36">
        <f t="shared" si="2"/>
        <v>208</v>
      </c>
      <c r="H41" s="45">
        <f t="shared" si="3"/>
        <v>5.978729519977005</v>
      </c>
    </row>
    <row r="42" spans="1:8" ht="12.75">
      <c r="A42" s="16" t="s">
        <v>62</v>
      </c>
      <c r="B42" s="41" t="s">
        <v>62</v>
      </c>
      <c r="C42" s="36" t="s">
        <v>62</v>
      </c>
      <c r="D42" s="269"/>
      <c r="E42" s="267" t="s">
        <v>62</v>
      </c>
      <c r="F42" s="141" t="s">
        <v>62</v>
      </c>
      <c r="G42" s="36"/>
      <c r="H42" s="45" t="s">
        <v>62</v>
      </c>
    </row>
    <row r="43" spans="1:8" ht="12.75">
      <c r="A43" s="177" t="s">
        <v>39</v>
      </c>
      <c r="B43" s="50">
        <f>SUM(B45:B53)</f>
        <v>127491</v>
      </c>
      <c r="C43" s="38">
        <f>SUM(C45:C53)</f>
        <v>141331</v>
      </c>
      <c r="D43" s="270">
        <f>SUM(D45:D53)</f>
        <v>151393</v>
      </c>
      <c r="E43" s="165">
        <f>C43-B43</f>
        <v>13840</v>
      </c>
      <c r="F43" s="139">
        <f>+E43/B43*100</f>
        <v>10.855668243248543</v>
      </c>
      <c r="G43" s="38">
        <f>D43-C43</f>
        <v>10062</v>
      </c>
      <c r="H43" s="51">
        <f>+G43/C43*100</f>
        <v>7.119457160849353</v>
      </c>
    </row>
    <row r="44" spans="1:8" ht="12.75">
      <c r="A44" s="177"/>
      <c r="B44" s="41"/>
      <c r="C44" s="36"/>
      <c r="D44" s="270"/>
      <c r="E44" s="267" t="s">
        <v>62</v>
      </c>
      <c r="F44" s="141" t="s">
        <v>62</v>
      </c>
      <c r="G44" s="38"/>
      <c r="H44" s="45"/>
    </row>
    <row r="45" spans="1:8" ht="12.75">
      <c r="A45" s="16" t="s">
        <v>40</v>
      </c>
      <c r="B45" s="41">
        <v>23366</v>
      </c>
      <c r="C45" s="36">
        <v>24622</v>
      </c>
      <c r="D45" s="269">
        <v>26475</v>
      </c>
      <c r="E45" s="186">
        <f aca="true" t="shared" si="4" ref="E45:E53">C45-B45</f>
        <v>1256</v>
      </c>
      <c r="F45" s="254">
        <f aca="true" t="shared" si="5" ref="F45:F53">+E45/B45*100</f>
        <v>5.375331678507233</v>
      </c>
      <c r="G45" s="36">
        <f aca="true" t="shared" si="6" ref="G45:G53">D45-C45</f>
        <v>1853</v>
      </c>
      <c r="H45" s="45">
        <f aca="true" t="shared" si="7" ref="H45:H53">+G45/C45*100</f>
        <v>7.525789943952563</v>
      </c>
    </row>
    <row r="46" spans="1:8" ht="12.75">
      <c r="A46" s="16" t="s">
        <v>44</v>
      </c>
      <c r="B46" s="41">
        <v>24453</v>
      </c>
      <c r="C46" s="36">
        <v>27031</v>
      </c>
      <c r="D46" s="269">
        <v>26877</v>
      </c>
      <c r="E46" s="186">
        <f t="shared" si="4"/>
        <v>2578</v>
      </c>
      <c r="F46" s="254">
        <f t="shared" si="5"/>
        <v>10.542673700568438</v>
      </c>
      <c r="G46" s="36">
        <f t="shared" si="6"/>
        <v>-154</v>
      </c>
      <c r="H46" s="45">
        <f t="shared" si="7"/>
        <v>-0.5697162517109985</v>
      </c>
    </row>
    <row r="47" spans="1:8" ht="12.75">
      <c r="A47" s="16" t="s">
        <v>46</v>
      </c>
      <c r="B47" s="41">
        <v>10488</v>
      </c>
      <c r="C47" s="36">
        <v>11531</v>
      </c>
      <c r="D47" s="269">
        <v>12797</v>
      </c>
      <c r="E47" s="186">
        <f t="shared" si="4"/>
        <v>1043</v>
      </c>
      <c r="F47" s="254">
        <f t="shared" si="5"/>
        <v>9.944698703279938</v>
      </c>
      <c r="G47" s="36">
        <f t="shared" si="6"/>
        <v>1266</v>
      </c>
      <c r="H47" s="45">
        <f t="shared" si="7"/>
        <v>10.979099817882231</v>
      </c>
    </row>
    <row r="48" spans="1:8" ht="12.75">
      <c r="A48" s="16" t="s">
        <v>47</v>
      </c>
      <c r="B48" s="41">
        <v>11839</v>
      </c>
      <c r="C48" s="36">
        <v>15612</v>
      </c>
      <c r="D48" s="269">
        <v>18994</v>
      </c>
      <c r="E48" s="186">
        <f t="shared" si="4"/>
        <v>3773</v>
      </c>
      <c r="F48" s="254">
        <f t="shared" si="5"/>
        <v>31.86924571332038</v>
      </c>
      <c r="G48" s="36">
        <f t="shared" si="6"/>
        <v>3382</v>
      </c>
      <c r="H48" s="45">
        <f t="shared" si="7"/>
        <v>21.662823469126312</v>
      </c>
    </row>
    <row r="49" spans="1:8" ht="12.75">
      <c r="A49" s="16" t="s">
        <v>48</v>
      </c>
      <c r="B49" s="41">
        <v>14935</v>
      </c>
      <c r="C49" s="36">
        <v>17215</v>
      </c>
      <c r="D49" s="269">
        <v>18256</v>
      </c>
      <c r="E49" s="186">
        <f t="shared" si="4"/>
        <v>2280</v>
      </c>
      <c r="F49" s="254">
        <f t="shared" si="5"/>
        <v>15.266153331101439</v>
      </c>
      <c r="G49" s="36">
        <f t="shared" si="6"/>
        <v>1041</v>
      </c>
      <c r="H49" s="45">
        <f t="shared" si="7"/>
        <v>6.047051989544002</v>
      </c>
    </row>
    <row r="50" spans="1:8" ht="12.75">
      <c r="A50" s="16" t="s">
        <v>49</v>
      </c>
      <c r="B50" s="41">
        <v>17079</v>
      </c>
      <c r="C50" s="36">
        <v>17215</v>
      </c>
      <c r="D50" s="269">
        <v>16736</v>
      </c>
      <c r="E50" s="186">
        <f t="shared" si="4"/>
        <v>136</v>
      </c>
      <c r="F50" s="254">
        <f t="shared" si="5"/>
        <v>0.7962995491539316</v>
      </c>
      <c r="G50" s="36">
        <f t="shared" si="6"/>
        <v>-479</v>
      </c>
      <c r="H50" s="45">
        <f t="shared" si="7"/>
        <v>-2.7824571594539647</v>
      </c>
    </row>
    <row r="51" spans="1:8" ht="12.75">
      <c r="A51" s="16" t="s">
        <v>51</v>
      </c>
      <c r="B51" s="41">
        <v>2333</v>
      </c>
      <c r="C51" s="36">
        <v>2616</v>
      </c>
      <c r="D51" s="269">
        <v>2998</v>
      </c>
      <c r="E51" s="186">
        <f t="shared" si="4"/>
        <v>283</v>
      </c>
      <c r="F51" s="254">
        <f t="shared" si="5"/>
        <v>12.130304329189883</v>
      </c>
      <c r="G51" s="36">
        <f t="shared" si="6"/>
        <v>382</v>
      </c>
      <c r="H51" s="45">
        <f t="shared" si="7"/>
        <v>14.602446483180428</v>
      </c>
    </row>
    <row r="52" spans="1:8" ht="12.75">
      <c r="A52" s="16" t="s">
        <v>52</v>
      </c>
      <c r="B52" s="41">
        <v>8538</v>
      </c>
      <c r="C52" s="36">
        <v>9149</v>
      </c>
      <c r="D52" s="269">
        <v>10061</v>
      </c>
      <c r="E52" s="186">
        <f t="shared" si="4"/>
        <v>611</v>
      </c>
      <c r="F52" s="254">
        <f t="shared" si="5"/>
        <v>7.1562426797844925</v>
      </c>
      <c r="G52" s="36">
        <f t="shared" si="6"/>
        <v>912</v>
      </c>
      <c r="H52" s="45">
        <f t="shared" si="7"/>
        <v>9.968302546726418</v>
      </c>
    </row>
    <row r="53" spans="1:8" ht="12.75">
      <c r="A53" s="16" t="s">
        <v>31</v>
      </c>
      <c r="B53" s="41">
        <v>14460</v>
      </c>
      <c r="C53" s="36">
        <v>16340</v>
      </c>
      <c r="D53" s="269">
        <v>18199</v>
      </c>
      <c r="E53" s="186">
        <f t="shared" si="4"/>
        <v>1880</v>
      </c>
      <c r="F53" s="254">
        <f t="shared" si="5"/>
        <v>13.001383125864455</v>
      </c>
      <c r="G53" s="36">
        <f t="shared" si="6"/>
        <v>1859</v>
      </c>
      <c r="H53" s="45">
        <f t="shared" si="7"/>
        <v>11.376988984088127</v>
      </c>
    </row>
    <row r="54" spans="1:8" ht="12.75">
      <c r="A54" s="16"/>
      <c r="B54" s="41"/>
      <c r="C54" s="36"/>
      <c r="D54" s="269"/>
      <c r="E54" s="267" t="s">
        <v>62</v>
      </c>
      <c r="F54" s="141" t="s">
        <v>62</v>
      </c>
      <c r="G54" s="36"/>
      <c r="H54" s="45"/>
    </row>
    <row r="55" spans="1:8" ht="12.75">
      <c r="A55" s="177" t="s">
        <v>53</v>
      </c>
      <c r="B55" s="50">
        <v>18613</v>
      </c>
      <c r="C55" s="38">
        <v>20140</v>
      </c>
      <c r="D55" s="270">
        <v>21162</v>
      </c>
      <c r="E55" s="165">
        <f>C55-B55</f>
        <v>1527</v>
      </c>
      <c r="F55" s="139">
        <f>+E55/B55*100</f>
        <v>8.203943480363186</v>
      </c>
      <c r="G55" s="38">
        <f>D55-C55</f>
        <v>1022</v>
      </c>
      <c r="H55" s="51">
        <f>+G55/C55*100</f>
        <v>5.074478649453823</v>
      </c>
    </row>
    <row r="56" spans="1:8" ht="12.75">
      <c r="A56" s="16"/>
      <c r="B56" s="41"/>
      <c r="C56" s="36"/>
      <c r="D56" s="269"/>
      <c r="E56" s="38" t="s">
        <v>62</v>
      </c>
      <c r="F56" s="51" t="s">
        <v>62</v>
      </c>
      <c r="G56" s="38" t="s">
        <v>62</v>
      </c>
      <c r="H56" s="45"/>
    </row>
    <row r="57" spans="1:8" ht="12.75">
      <c r="A57" s="177" t="s">
        <v>457</v>
      </c>
      <c r="B57" s="50">
        <v>748</v>
      </c>
      <c r="C57" s="38">
        <v>897</v>
      </c>
      <c r="D57" s="270">
        <v>789</v>
      </c>
      <c r="E57" s="165">
        <f>C57-B57</f>
        <v>149</v>
      </c>
      <c r="F57" s="139">
        <f>+E57/B57*100</f>
        <v>19.919786096256683</v>
      </c>
      <c r="G57" s="38">
        <f>D57-C57</f>
        <v>-108</v>
      </c>
      <c r="H57" s="51">
        <f>+G57/C57*100</f>
        <v>-12.040133779264215</v>
      </c>
    </row>
    <row r="58" spans="1:8" ht="12.75">
      <c r="A58" s="16"/>
      <c r="B58" s="50"/>
      <c r="C58" s="38"/>
      <c r="D58" s="270"/>
      <c r="E58" s="38" t="s">
        <v>62</v>
      </c>
      <c r="F58" s="51" t="s">
        <v>62</v>
      </c>
      <c r="G58" s="38" t="s">
        <v>62</v>
      </c>
      <c r="H58" s="51"/>
    </row>
    <row r="59" spans="1:8" ht="12.75">
      <c r="A59" s="177" t="s">
        <v>59</v>
      </c>
      <c r="B59" s="50">
        <v>4782</v>
      </c>
      <c r="C59" s="38">
        <v>5893</v>
      </c>
      <c r="D59" s="270">
        <v>7350</v>
      </c>
      <c r="E59" s="165">
        <f>C59-B59</f>
        <v>1111</v>
      </c>
      <c r="F59" s="139">
        <f>+E59/B59*100</f>
        <v>23.232956921790045</v>
      </c>
      <c r="G59" s="38">
        <f>D59-C59</f>
        <v>1457</v>
      </c>
      <c r="H59" s="51">
        <f>+G59/C59*100</f>
        <v>24.724249109112506</v>
      </c>
    </row>
    <row r="60" spans="1:8" ht="13.5" thickBot="1">
      <c r="A60" s="13"/>
      <c r="B60" s="47" t="s">
        <v>62</v>
      </c>
      <c r="C60" s="39"/>
      <c r="D60" s="271"/>
      <c r="E60" s="168" t="s">
        <v>62</v>
      </c>
      <c r="F60" s="143"/>
      <c r="G60" s="39"/>
      <c r="H60" s="14"/>
    </row>
    <row r="61" ht="12.75">
      <c r="D61" s="264"/>
    </row>
    <row r="62" ht="12.75">
      <c r="D62" s="264"/>
    </row>
    <row r="63" ht="12.75">
      <c r="D63" s="264"/>
    </row>
    <row r="64" ht="12.75">
      <c r="D64" s="264"/>
    </row>
    <row r="65" ht="12.75">
      <c r="D65" s="264"/>
    </row>
    <row r="66" ht="12.75">
      <c r="D66" s="264"/>
    </row>
  </sheetData>
  <printOptions horizontalCentered="1" verticalCentered="1"/>
  <pageMargins left="0.7874015748031497" right="0.7874015748031497" top="0.2362204724409449" bottom="0.3937007874015748" header="0.5118110236220472" footer="0.5511811023622047"/>
  <pageSetup horizontalDpi="180" verticalDpi="180" orientation="portrait" scale="85" r:id="rId1"/>
  <headerFooter alignWithMargins="0">
    <oddFooter>&amp;CAnuario Estadístico 2000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B8" sqref="B8:D29"/>
    </sheetView>
  </sheetViews>
  <sheetFormatPr defaultColWidth="9.140625" defaultRowHeight="12.75"/>
  <cols>
    <col min="1" max="1" width="20.421875" style="0" customWidth="1"/>
    <col min="2" max="16384" width="11.421875" style="0" customWidth="1"/>
  </cols>
  <sheetData>
    <row r="1" spans="1:8" ht="12.75">
      <c r="A1" s="1" t="s">
        <v>101</v>
      </c>
      <c r="B1" s="1"/>
      <c r="C1" s="1"/>
      <c r="D1" s="1"/>
      <c r="E1" s="2"/>
      <c r="F1" s="2"/>
      <c r="G1" s="2"/>
      <c r="H1" s="2"/>
    </row>
    <row r="2" spans="1:8" ht="12.75">
      <c r="A2" s="1" t="s">
        <v>102</v>
      </c>
      <c r="B2" s="1"/>
      <c r="C2" s="1"/>
      <c r="D2" s="1"/>
      <c r="E2" s="2"/>
      <c r="F2" s="2"/>
      <c r="G2" s="2"/>
      <c r="H2" s="2"/>
    </row>
    <row r="3" spans="1:8" ht="12.75">
      <c r="A3" s="1" t="s">
        <v>471</v>
      </c>
      <c r="B3" s="1"/>
      <c r="C3" s="1"/>
      <c r="D3" s="1"/>
      <c r="E3" s="2"/>
      <c r="F3" s="2"/>
      <c r="G3" s="2"/>
      <c r="H3" s="2"/>
    </row>
    <row r="4" spans="1:8" ht="13.5" thickBot="1">
      <c r="A4" s="1"/>
      <c r="B4" s="1"/>
      <c r="C4" s="1"/>
      <c r="D4" s="1"/>
      <c r="E4" s="2"/>
      <c r="F4" s="2"/>
      <c r="G4" s="2"/>
      <c r="H4" s="2"/>
    </row>
    <row r="5" spans="1:8" ht="12.75">
      <c r="A5" s="19"/>
      <c r="B5" s="19"/>
      <c r="C5" s="4"/>
      <c r="D5" s="20"/>
      <c r="E5" s="4" t="s">
        <v>97</v>
      </c>
      <c r="F5" s="20" t="s">
        <v>97</v>
      </c>
      <c r="G5" s="19" t="s">
        <v>97</v>
      </c>
      <c r="H5" s="20" t="s">
        <v>97</v>
      </c>
    </row>
    <row r="6" spans="1:8" ht="12.75">
      <c r="A6" s="21" t="s">
        <v>3</v>
      </c>
      <c r="B6" s="21">
        <v>1998</v>
      </c>
      <c r="C6" s="8">
        <v>1999</v>
      </c>
      <c r="D6" s="190">
        <v>2000</v>
      </c>
      <c r="E6" s="60" t="s">
        <v>98</v>
      </c>
      <c r="F6" s="23" t="s">
        <v>99</v>
      </c>
      <c r="G6" s="22" t="s">
        <v>98</v>
      </c>
      <c r="H6" s="23" t="s">
        <v>99</v>
      </c>
    </row>
    <row r="7" spans="1:8" ht="13.5" thickBot="1">
      <c r="A7" s="13"/>
      <c r="B7" s="16"/>
      <c r="C7" s="11"/>
      <c r="D7" s="179"/>
      <c r="E7" s="60" t="s">
        <v>299</v>
      </c>
      <c r="F7" s="23"/>
      <c r="G7" s="24" t="s">
        <v>376</v>
      </c>
      <c r="H7" s="25"/>
    </row>
    <row r="8" spans="1:8" ht="12.75">
      <c r="A8" s="15" t="s">
        <v>17</v>
      </c>
      <c r="B8" s="48">
        <f>B10+B15+B22+B24+B26+B28</f>
        <v>640751</v>
      </c>
      <c r="C8" s="73">
        <f>C10+C15+C22+C24+C26+C28</f>
        <v>699676</v>
      </c>
      <c r="D8" s="74">
        <f>D10+D15+D22+D24+D26+D28</f>
        <v>769147</v>
      </c>
      <c r="E8" s="73">
        <f>+C8-B8</f>
        <v>58925</v>
      </c>
      <c r="F8" s="49">
        <f>+E8/B8*100</f>
        <v>9.196240037081488</v>
      </c>
      <c r="G8" s="73">
        <f>+D8-C8</f>
        <v>69471</v>
      </c>
      <c r="H8" s="49">
        <f>+G8/C8*100</f>
        <v>9.929024291243376</v>
      </c>
    </row>
    <row r="9" spans="1:8" ht="12.75">
      <c r="A9" s="16"/>
      <c r="B9" s="41"/>
      <c r="C9" s="36"/>
      <c r="D9" s="179"/>
      <c r="E9" s="36"/>
      <c r="F9" s="45"/>
      <c r="G9" s="36"/>
      <c r="H9" s="45"/>
    </row>
    <row r="10" spans="1:8" s="276" customFormat="1" ht="12.75">
      <c r="A10" s="287" t="s">
        <v>454</v>
      </c>
      <c r="B10" s="138">
        <f>SUM(B11:B13)</f>
        <v>370462</v>
      </c>
      <c r="C10" s="165">
        <f>SUM(C11:C13)</f>
        <v>408656</v>
      </c>
      <c r="D10" s="166">
        <f>SUM(D11:D13)</f>
        <v>447182</v>
      </c>
      <c r="E10" s="165">
        <f>+C10-B10</f>
        <v>38194</v>
      </c>
      <c r="F10" s="139">
        <f>+E10/B10*100</f>
        <v>10.30982934821925</v>
      </c>
      <c r="G10" s="165">
        <f>+D10-C10</f>
        <v>38526</v>
      </c>
      <c r="H10" s="139">
        <f>+G10/C10*100</f>
        <v>9.427489135116089</v>
      </c>
    </row>
    <row r="11" spans="1:8" ht="12.75">
      <c r="A11" s="16" t="s">
        <v>18</v>
      </c>
      <c r="B11" s="41">
        <v>32308</v>
      </c>
      <c r="C11" s="36">
        <v>33957</v>
      </c>
      <c r="D11" s="179">
        <v>40837</v>
      </c>
      <c r="E11" s="186">
        <f>+C11-B11</f>
        <v>1649</v>
      </c>
      <c r="F11" s="254">
        <f>+E11/B11*100</f>
        <v>5.103999009533243</v>
      </c>
      <c r="G11" s="186">
        <f aca="true" t="shared" si="0" ref="G11:G28">+D11-C11</f>
        <v>6880</v>
      </c>
      <c r="H11" s="254">
        <f>+G11/C11*100</f>
        <v>20.260918220101892</v>
      </c>
    </row>
    <row r="12" spans="1:8" ht="12.75">
      <c r="A12" s="16" t="s">
        <v>19</v>
      </c>
      <c r="B12" s="41">
        <v>309443</v>
      </c>
      <c r="C12" s="36">
        <v>344506</v>
      </c>
      <c r="D12" s="179">
        <v>374769</v>
      </c>
      <c r="E12" s="186">
        <f>+C12-B12</f>
        <v>35063</v>
      </c>
      <c r="F12" s="254">
        <f>+E12/B12*100</f>
        <v>11.331004417614876</v>
      </c>
      <c r="G12" s="186">
        <f t="shared" si="0"/>
        <v>30263</v>
      </c>
      <c r="H12" s="254">
        <f>+G12/C12*100</f>
        <v>8.784462389624565</v>
      </c>
    </row>
    <row r="13" spans="1:8" ht="12.75">
      <c r="A13" s="16" t="s">
        <v>20</v>
      </c>
      <c r="B13" s="41">
        <v>28711</v>
      </c>
      <c r="C13" s="36">
        <v>30193</v>
      </c>
      <c r="D13" s="179">
        <v>31576</v>
      </c>
      <c r="E13" s="186">
        <f>+C13-B13</f>
        <v>1482</v>
      </c>
      <c r="F13" s="254">
        <f>+E13/B13*100</f>
        <v>5.161784681829264</v>
      </c>
      <c r="G13" s="186">
        <f t="shared" si="0"/>
        <v>1383</v>
      </c>
      <c r="H13" s="254">
        <f>+G13/C13*100</f>
        <v>4.580531911370185</v>
      </c>
    </row>
    <row r="14" spans="1:8" ht="12.75">
      <c r="A14" s="16"/>
      <c r="B14" s="178"/>
      <c r="C14" s="36"/>
      <c r="D14" s="179"/>
      <c r="E14" s="36" t="s">
        <v>62</v>
      </c>
      <c r="F14" s="45" t="s">
        <v>62</v>
      </c>
      <c r="G14" s="36" t="s">
        <v>62</v>
      </c>
      <c r="H14" s="45" t="s">
        <v>62</v>
      </c>
    </row>
    <row r="15" spans="1:8" s="276" customFormat="1" ht="12.75">
      <c r="A15" s="287" t="s">
        <v>455</v>
      </c>
      <c r="B15" s="138">
        <f>SUM(B16:B20)</f>
        <v>66059</v>
      </c>
      <c r="C15" s="165">
        <f>SUM(C16:C20)</f>
        <v>69275</v>
      </c>
      <c r="D15" s="166">
        <f>SUM(D16:D20)</f>
        <v>71013</v>
      </c>
      <c r="E15" s="165">
        <f aca="true" t="shared" si="1" ref="E15:E20">+C15-B15</f>
        <v>3216</v>
      </c>
      <c r="F15" s="139">
        <f aca="true" t="shared" si="2" ref="F15:F20">+E15/B15*100</f>
        <v>4.868375240315475</v>
      </c>
      <c r="G15" s="165">
        <f t="shared" si="0"/>
        <v>1738</v>
      </c>
      <c r="H15" s="139">
        <f aca="true" t="shared" si="3" ref="H15:H20">+G15/C15*100</f>
        <v>2.5088415734391916</v>
      </c>
    </row>
    <row r="16" spans="1:8" ht="12.75">
      <c r="A16" s="16" t="s">
        <v>21</v>
      </c>
      <c r="B16" s="41">
        <v>22466</v>
      </c>
      <c r="C16" s="36">
        <v>22458</v>
      </c>
      <c r="D16" s="179">
        <v>21866</v>
      </c>
      <c r="E16" s="186">
        <f t="shared" si="1"/>
        <v>-8</v>
      </c>
      <c r="F16" s="254">
        <f t="shared" si="2"/>
        <v>-0.035609365263064185</v>
      </c>
      <c r="G16" s="186">
        <f t="shared" si="0"/>
        <v>-592</v>
      </c>
      <c r="H16" s="254">
        <f t="shared" si="3"/>
        <v>-2.6360317036245435</v>
      </c>
    </row>
    <row r="17" spans="1:8" ht="12.75">
      <c r="A17" s="16" t="s">
        <v>22</v>
      </c>
      <c r="B17" s="41">
        <v>12506</v>
      </c>
      <c r="C17" s="36">
        <v>12939</v>
      </c>
      <c r="D17" s="179">
        <v>14660</v>
      </c>
      <c r="E17" s="186">
        <f t="shared" si="1"/>
        <v>433</v>
      </c>
      <c r="F17" s="254">
        <f t="shared" si="2"/>
        <v>3.462338077722693</v>
      </c>
      <c r="G17" s="186">
        <f t="shared" si="0"/>
        <v>1721</v>
      </c>
      <c r="H17" s="254">
        <f t="shared" si="3"/>
        <v>13.30087332869619</v>
      </c>
    </row>
    <row r="18" spans="1:8" ht="12.75">
      <c r="A18" s="16" t="s">
        <v>23</v>
      </c>
      <c r="B18" s="41">
        <v>7758</v>
      </c>
      <c r="C18" s="36">
        <v>8004</v>
      </c>
      <c r="D18" s="179">
        <v>9387</v>
      </c>
      <c r="E18" s="186">
        <f t="shared" si="1"/>
        <v>246</v>
      </c>
      <c r="F18" s="254">
        <f t="shared" si="2"/>
        <v>3.17092034029389</v>
      </c>
      <c r="G18" s="186">
        <f t="shared" si="0"/>
        <v>1383</v>
      </c>
      <c r="H18" s="254">
        <f t="shared" si="3"/>
        <v>17.278860569715143</v>
      </c>
    </row>
    <row r="19" spans="1:8" ht="12.75">
      <c r="A19" s="16" t="s">
        <v>24</v>
      </c>
      <c r="B19" s="41">
        <v>9807</v>
      </c>
      <c r="C19" s="36">
        <v>10492</v>
      </c>
      <c r="D19" s="179">
        <v>10636</v>
      </c>
      <c r="E19" s="186">
        <f t="shared" si="1"/>
        <v>685</v>
      </c>
      <c r="F19" s="254">
        <f t="shared" si="2"/>
        <v>6.984806770674008</v>
      </c>
      <c r="G19" s="186">
        <f t="shared" si="0"/>
        <v>144</v>
      </c>
      <c r="H19" s="254">
        <f t="shared" si="3"/>
        <v>1.3724742661075104</v>
      </c>
    </row>
    <row r="20" spans="1:8" ht="12.75">
      <c r="A20" s="16" t="s">
        <v>25</v>
      </c>
      <c r="B20" s="41">
        <v>13522</v>
      </c>
      <c r="C20" s="36">
        <v>15382</v>
      </c>
      <c r="D20" s="179">
        <v>14464</v>
      </c>
      <c r="E20" s="186">
        <f t="shared" si="1"/>
        <v>1860</v>
      </c>
      <c r="F20" s="254">
        <f t="shared" si="2"/>
        <v>13.755361632894541</v>
      </c>
      <c r="G20" s="186">
        <f t="shared" si="0"/>
        <v>-918</v>
      </c>
      <c r="H20" s="254">
        <f t="shared" si="3"/>
        <v>-5.968014562475621</v>
      </c>
    </row>
    <row r="21" spans="1:8" ht="12.75">
      <c r="A21" s="16"/>
      <c r="B21" s="41"/>
      <c r="C21" s="36"/>
      <c r="D21" s="179"/>
      <c r="E21" s="36" t="s">
        <v>62</v>
      </c>
      <c r="F21" s="45" t="s">
        <v>62</v>
      </c>
      <c r="G21" s="36" t="s">
        <v>62</v>
      </c>
      <c r="H21" s="45" t="s">
        <v>62</v>
      </c>
    </row>
    <row r="22" spans="1:8" s="276" customFormat="1" ht="12.75">
      <c r="A22" s="287" t="s">
        <v>26</v>
      </c>
      <c r="B22" s="138">
        <v>8492</v>
      </c>
      <c r="C22" s="165">
        <v>8876</v>
      </c>
      <c r="D22" s="301">
        <v>8705</v>
      </c>
      <c r="E22" s="165">
        <f>+C22-B22</f>
        <v>384</v>
      </c>
      <c r="F22" s="139">
        <f>+E22/B22*100</f>
        <v>4.521902967498822</v>
      </c>
      <c r="G22" s="165">
        <f t="shared" si="0"/>
        <v>-171</v>
      </c>
      <c r="H22" s="139">
        <f>+G22/C22*100</f>
        <v>-1.9265434880576835</v>
      </c>
    </row>
    <row r="23" spans="1:8" ht="12.75">
      <c r="A23" s="16"/>
      <c r="B23" s="41"/>
      <c r="C23" s="36"/>
      <c r="D23" s="179"/>
      <c r="E23" s="36" t="s">
        <v>62</v>
      </c>
      <c r="F23" s="45" t="s">
        <v>62</v>
      </c>
      <c r="G23" s="36" t="s">
        <v>62</v>
      </c>
      <c r="H23" s="45" t="s">
        <v>62</v>
      </c>
    </row>
    <row r="24" spans="1:8" s="276" customFormat="1" ht="12.75">
      <c r="A24" s="287" t="s">
        <v>456</v>
      </c>
      <c r="B24" s="138">
        <v>63146</v>
      </c>
      <c r="C24" s="165">
        <v>65963</v>
      </c>
      <c r="D24" s="301">
        <v>87417</v>
      </c>
      <c r="E24" s="165">
        <f>+C24-B24</f>
        <v>2817</v>
      </c>
      <c r="F24" s="139">
        <f>+E24/B24*100</f>
        <v>4.4610901719823906</v>
      </c>
      <c r="G24" s="165">
        <f t="shared" si="0"/>
        <v>21454</v>
      </c>
      <c r="H24" s="139">
        <f>+G24/C24*100</f>
        <v>32.52429392235041</v>
      </c>
    </row>
    <row r="25" spans="1:8" ht="12.75">
      <c r="A25" s="16"/>
      <c r="B25" s="41"/>
      <c r="C25" s="36"/>
      <c r="D25" s="179"/>
      <c r="E25" s="36" t="s">
        <v>62</v>
      </c>
      <c r="F25" s="45" t="s">
        <v>62</v>
      </c>
      <c r="G25" s="36" t="s">
        <v>62</v>
      </c>
      <c r="H25" s="45" t="s">
        <v>62</v>
      </c>
    </row>
    <row r="26" spans="1:8" s="276" customFormat="1" ht="12.75">
      <c r="A26" s="287" t="s">
        <v>39</v>
      </c>
      <c r="B26" s="138">
        <v>111846</v>
      </c>
      <c r="C26" s="165">
        <v>123751</v>
      </c>
      <c r="D26" s="301">
        <v>129867</v>
      </c>
      <c r="E26" s="165">
        <f>+C26-B26</f>
        <v>11905</v>
      </c>
      <c r="F26" s="139">
        <f>+E26/B26*100</f>
        <v>10.644099923108561</v>
      </c>
      <c r="G26" s="165">
        <f t="shared" si="0"/>
        <v>6116</v>
      </c>
      <c r="H26" s="139">
        <f>+G26/C26*100</f>
        <v>4.942182285395673</v>
      </c>
    </row>
    <row r="27" spans="1:8" ht="12.75">
      <c r="A27" s="16"/>
      <c r="B27" s="41"/>
      <c r="C27" s="36"/>
      <c r="D27" s="179"/>
      <c r="E27" s="36" t="s">
        <v>62</v>
      </c>
      <c r="F27" s="45" t="s">
        <v>62</v>
      </c>
      <c r="G27" s="36" t="s">
        <v>62</v>
      </c>
      <c r="H27" s="45" t="s">
        <v>62</v>
      </c>
    </row>
    <row r="28" spans="1:8" s="276" customFormat="1" ht="12.75">
      <c r="A28" s="287" t="s">
        <v>59</v>
      </c>
      <c r="B28" s="138">
        <v>20746</v>
      </c>
      <c r="C28" s="165">
        <v>23155</v>
      </c>
      <c r="D28" s="301">
        <f>18135+687+6141</f>
        <v>24963</v>
      </c>
      <c r="E28" s="165">
        <f>+C28-B28</f>
        <v>2409</v>
      </c>
      <c r="F28" s="139">
        <f>+E28/B28*100</f>
        <v>11.611876988335101</v>
      </c>
      <c r="G28" s="165">
        <f t="shared" si="0"/>
        <v>1808</v>
      </c>
      <c r="H28" s="139">
        <f>+G28/C28*100</f>
        <v>7.808248758367522</v>
      </c>
    </row>
    <row r="29" spans="1:8" ht="13.5" thickBot="1">
      <c r="A29" s="13"/>
      <c r="B29" s="47"/>
      <c r="C29" s="39"/>
      <c r="D29" s="52"/>
      <c r="E29" s="39"/>
      <c r="F29" s="46" t="s">
        <v>62</v>
      </c>
      <c r="G29" s="10"/>
      <c r="H29" s="46" t="s">
        <v>62</v>
      </c>
    </row>
  </sheetData>
  <printOptions horizontalCentered="1" verticalCentered="1"/>
  <pageMargins left="0.3937007874015748" right="0.3937007874015748" top="0.2362204724409449" bottom="0.3937007874015748" header="0.5118110236220472" footer="0.5511811023622047"/>
  <pageSetup fitToHeight="1" fitToWidth="1" horizontalDpi="180" verticalDpi="180" orientation="portrait" scale="99" r:id="rId1"/>
  <headerFooter alignWithMargins="0">
    <oddFooter>&amp;CAnuario Estadístico 2000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AUDITORIA</dc:creator>
  <cp:keywords/>
  <dc:description/>
  <cp:lastModifiedBy>Kenneth Saborio</cp:lastModifiedBy>
  <cp:lastPrinted>1989-10-22T16:49:01Z</cp:lastPrinted>
  <dcterms:created xsi:type="dcterms:W3CDTF">1999-05-11T18:35:48Z</dcterms:created>
  <dcterms:modified xsi:type="dcterms:W3CDTF">2006-03-06T00:17:50Z</dcterms:modified>
  <cp:category/>
  <cp:version/>
  <cp:contentType/>
  <cp:contentStatus/>
</cp:coreProperties>
</file>